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<sst xmlns="http://schemas.openxmlformats.org/spreadsheetml/2006/main" count="160" uniqueCount="118">
  <si>
    <t>Dział</t>
  </si>
  <si>
    <t>0 10</t>
  </si>
  <si>
    <t>Rolnictwo i łowiectwo</t>
  </si>
  <si>
    <t xml:space="preserve"> </t>
  </si>
  <si>
    <t>Wyszczególnienie</t>
  </si>
  <si>
    <t>0 20</t>
  </si>
  <si>
    <t>Leśnictwo</t>
  </si>
  <si>
    <t>Wpływy z usług</t>
  </si>
  <si>
    <t>Gospodarka mieszkaniowa</t>
  </si>
  <si>
    <t>Administracja publiczna</t>
  </si>
  <si>
    <t>Dotacje celowe otrzymane z budżetu państwa na zadania bieżące realizowane przez gminę na podstawie porozumień z organami administracji rządowej</t>
  </si>
  <si>
    <t>Grzywny, mandaty i inne kary pieniężne od ludności</t>
  </si>
  <si>
    <t>Podatek od działalności gospodarczej osób fizycznych, opłacany w formie karty podatkowej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</si>
  <si>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</si>
  <si>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</si>
  <si>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</si>
  <si>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</si>
  <si>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</si>
  <si>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</si>
  <si>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Podatek dochodowy od osób fizycznych</t>
  </si>
  <si>
    <t>Podatek dochodowy od osób prawnych</t>
  </si>
  <si>
    <t>Różne rozliczenia</t>
  </si>
  <si>
    <t>Ochrona zdrowia</t>
  </si>
  <si>
    <t>Wpływy z opłat za zezwolenia na sprzedaż alkoholu</t>
  </si>
  <si>
    <t xml:space="preserve">Gospodarka komunalna i ochrona środowiska </t>
  </si>
  <si>
    <t>Wpływy z tytułu przekształcenia prawa użytkowania wieczystego przysługującego osobom fizycznym w prawo własności</t>
  </si>
  <si>
    <t>Kultura fizyczna i sport</t>
  </si>
  <si>
    <t>Dochody Ogółem</t>
  </si>
  <si>
    <t>Podatek od nieruchomości</t>
  </si>
  <si>
    <t>Wpływy z opłaty administracyjnej za czynności urzędowe</t>
  </si>
  <si>
    <t>Subwencje ogólne z budżetu państwa</t>
  </si>
  <si>
    <t>Wpływy z różnych dochodów</t>
  </si>
  <si>
    <t>Wpływy z różnych opłat</t>
  </si>
  <si>
    <t>Oświata i wychowanie</t>
  </si>
  <si>
    <t>część oświatowa</t>
  </si>
  <si>
    <t>%( 5:4)</t>
  </si>
  <si>
    <t>WG WAŻNIEJSZYCH ŹRÓDEŁ I DZIAŁÓW KLASYFIKACJI (w zł)</t>
  </si>
  <si>
    <t>Podatek od czynności cywilnoprawnych</t>
  </si>
  <si>
    <t>RAZEM</t>
  </si>
  <si>
    <t>Odsetki od nieterminowych wpłat z tytułu podatków i opłat</t>
  </si>
  <si>
    <t>Kultura i ochrona dziedzictwa narodowego</t>
  </si>
  <si>
    <t>Wpływy z opłaty targowej</t>
  </si>
  <si>
    <t>Wykonanie</t>
  </si>
  <si>
    <t>Dotacje celowe otrzymane z powiatu na zadania bieżące realizowane na podstawie porozumień (umów) między jednostkami samorządu terytorialnego(dot.dla ZPiT Modrzewiacy)</t>
  </si>
  <si>
    <t xml:space="preserve">Pozostałe odsetki </t>
  </si>
  <si>
    <t xml:space="preserve">Dochody z najmu i dzierżawy składników majątkowych Skarbu Państwa , jednostek samorządu terytorialnego lub innych jednostek zaliczanych do sektora finansów publicznych oraz innych umów o podobnym charakterze  </t>
  </si>
  <si>
    <t>0 750</t>
  </si>
  <si>
    <t>0 690</t>
  </si>
  <si>
    <t>0 760</t>
  </si>
  <si>
    <t>0 910</t>
  </si>
  <si>
    <t>0 920</t>
  </si>
  <si>
    <t>0 470</t>
  </si>
  <si>
    <t>0 830</t>
  </si>
  <si>
    <t>0 970</t>
  </si>
  <si>
    <t>0 570</t>
  </si>
  <si>
    <t>0 350</t>
  </si>
  <si>
    <t>0 310</t>
  </si>
  <si>
    <t>0 320</t>
  </si>
  <si>
    <t>0 330</t>
  </si>
  <si>
    <t>0 340</t>
  </si>
  <si>
    <t>0 360</t>
  </si>
  <si>
    <t>0 370</t>
  </si>
  <si>
    <t>0 450</t>
  </si>
  <si>
    <t>0 410</t>
  </si>
  <si>
    <t>0 500</t>
  </si>
  <si>
    <t>0 010</t>
  </si>
  <si>
    <t>0 020</t>
  </si>
  <si>
    <t>0 430</t>
  </si>
  <si>
    <t>część wyrównawcza</t>
  </si>
  <si>
    <t>0 480</t>
  </si>
  <si>
    <t>Pomoc społeczna</t>
  </si>
  <si>
    <t>0 960</t>
  </si>
  <si>
    <t>Bezpieczeństwo publiczne i ochrona przeciwpożarowa</t>
  </si>
  <si>
    <t>Dochody od osób prawnych , od osób fizycznych i od innych jednostek nie posiadających osobowości prawnej oraz wydatki związane z ich poborem</t>
  </si>
  <si>
    <t>Transport i łączność</t>
  </si>
  <si>
    <t>Pozostałe odsetki</t>
  </si>
  <si>
    <t>0 400</t>
  </si>
  <si>
    <t>Wpływy z opłaty produktowej</t>
  </si>
  <si>
    <t>Edukacyjna opieka wychowawcza</t>
  </si>
  <si>
    <t>0 870</t>
  </si>
  <si>
    <t>Dotacje celowe otrzymane z powiatu na zadania bieżące realizowane na podstawie porozumień (umów) między jednostkami samorządu terytorialnego ( prowadzenie spraw z zakresu melioracji)</t>
  </si>
  <si>
    <t>cześć równoważąca</t>
  </si>
  <si>
    <t>Wpływy ze sprzedaży składników majątkowych</t>
  </si>
  <si>
    <t>Dochody z najmu i dzierżawy składników majątkowych Skarbu Państwa , jednostek samorządu terytorialnego lub innych jednostek zaliczanych do sektora finansów publicznych oraz innych umów o podobnym charakterze  - wpływy z dzierżawy obwodów łowieckich przekazywane przez powiat</t>
  </si>
  <si>
    <t>Wpływy z różnych opłat- opłaty adiacenckie</t>
  </si>
  <si>
    <t>Wpływy z usług- bilety na basen i wynajem hali sportowej</t>
  </si>
  <si>
    <t>Dotacje celowe otrzymane z budżetu państwa na realizacje własnych zadań bieżących gmin (związków gmin)- dotacja na stypendia dla uczniów</t>
  </si>
  <si>
    <t>Środki na dofinansowanie własnych zadań bieżących gmin ( związków gmin) , powiatów (związków powiatów) , samorządów województw pozyskane z innych źródeł-środki pozyskane z PUP na refundacje robót publicznych i prac interwencyjnych</t>
  </si>
  <si>
    <t>Wpływy z usług- opłata za posiłki</t>
  </si>
  <si>
    <t xml:space="preserve">Dotacje celowe otrzymane z budżetu państwa na realizacje zadań bieżących z zakresu administracji rządowej oraz innych zadań zleconych gminie (związkom gmin) ustawami                                                                      -urzędy wojewódzkie                         </t>
  </si>
  <si>
    <t>Urzędy naczelnych organów władzy państwowej, kontroli i ochrony prawa oraz sądownictwa</t>
  </si>
  <si>
    <t>Pozostałe odsetki                                                                                   (odsetki od środków na rachunkach bankowych)</t>
  </si>
  <si>
    <t>Dochody jednostek samorządu terytorialnego związane z realizacją zadań z zakresu administracji rządowej oraz innych zadań zleconych ustawami- dochody gminy z tytułu wydawania dowodów osobistych</t>
  </si>
  <si>
    <t>Dotacje celowe otrzymane z budżetu państwa na realizację zadań bieżących z zakresu administracji rządowej oraz innych zadań zleconych gminie (związkom gmin) ustawami- dotacja na obronę cywilna</t>
  </si>
  <si>
    <t>Sprawozdanie z wykonania  dochodów gminy za 2006 rok</t>
  </si>
  <si>
    <t>Plan na 2006r.</t>
  </si>
  <si>
    <t>§</t>
  </si>
  <si>
    <t>Wpływy z opłat za zarząd, użytkowanie i użytkowanie wieczyste nieruchomości</t>
  </si>
  <si>
    <t>Wpływy z różnych dochodów-, w tym opłata za przedszkole</t>
  </si>
  <si>
    <t xml:space="preserve">Dotacje celowe otrzymane z budżetu państwa na realizacje własnych zadań bieżących gmin (związków gmin)                                                                                      - "wyprawka szkolna"- podręczniki -11.580 zł                                       - nauka języka angielskiego- 29.611 zł                                  </t>
  </si>
  <si>
    <t xml:space="preserve">Środki na dofinansowanie własnych inwestycji gmin (związków gmin) , powiatów (związków powiatów) , samorządów województw pozyskane z innych źródeł- dofinansowanie ze funduszy strukturalnych zadania : Budowa zaplecza świetlicy wiejskiej w Wierzbicy Górnej- </t>
  </si>
  <si>
    <t>Wpływy z róznych dochodów</t>
  </si>
  <si>
    <t xml:space="preserve">Dotacje celowe otrzymane z budżetu państwa na realizacje zadań bieżących z zakresu administracji rządowej oraz innych zadań zleconych gminie (związkom gmin) ustawami                                                                      -zwrot- dla rolników- akcyzy zawartej w cenie paliwie - </t>
  </si>
  <si>
    <t>Wpływy z róznych opłat</t>
  </si>
  <si>
    <t>Dotacje celowe otrzym,ane z budżetu państwa na realizacje inwestycji i zakupów inwestycyjnych własnych gmin ( zwiazków gmin)- dotacja na  pokrycie dachowe szkoły nr 1</t>
  </si>
  <si>
    <t xml:space="preserve">Dotacje celowe otrzymane z budżetu państwa na realizacje zadań bieżących z zakresu administracji rządowej oraz innych zadań zleconych gminie (związków gmin) ustawami                                                                                                        </t>
  </si>
  <si>
    <t>Otrzymane spadki, zapisy i darowizny w postaci pieniężnej</t>
  </si>
  <si>
    <t xml:space="preserve">Dotacje otrzymane z funduszy celowych na realizacje zadań biezących jednostek sektora finansów publicznych  </t>
  </si>
  <si>
    <t xml:space="preserve">Wpływy z różnych opłat,  w tym dowóz- 2.854 </t>
  </si>
  <si>
    <t xml:space="preserve">Dotacje celowe otrzymane z budżetu  państwa na realizacje zadań bieżących z zakresu administracji rządowej oraz innych zadań zleconych gminie (związkom gmin) ustawami                                                                   -aktualizacja rej. wyborców -2.288 zł                                                                                               - wybory do samorządowe-40895 zł              </t>
  </si>
  <si>
    <t>Środki na dofinansowanie własnych zadań bieżących gmin (związków gmin) , powiatów (związków powiatów) , samorządów województw pozyskane z innych źródeł- środki na realizacje zadania Socrates-Comenius</t>
  </si>
  <si>
    <t xml:space="preserve">Dotacje celowe otrzymane z budżetu państwa na realizacje własnych zadań bieżących gmin (związków gmin)                                                                         - dotacje na dożywianie uczniów i wyposazenie stołowek- 366.473                                                                                                                     - ośrodek pomocy społecz.-185.000 zł,                                                  - zasiłki i pom.w.nat- 265.000  zł  </t>
  </si>
  <si>
    <t xml:space="preserve">Środki na dofinansowanie własnych inwestycji gmin (związków gmin) , powiatów (związków powiatów) , samorządów województw pozyskane z innych źródeł- dofinansowanie ze funduszy strukturalnych zadania : Modrenizacja ul. Rzecznej w Wołczynie </t>
  </si>
  <si>
    <t>Otrzymane spadki, zapisy i darowizny w postaci pieniężnej- "Serce dla Wołczyna", Dni Wołczyna</t>
  </si>
  <si>
    <t>Środki na dofinansowanie własnych zadań bieżących gmin (związków gmin) , powiatów (związków powiatów), samorządów województw pozyskane z innych źródeł</t>
  </si>
  <si>
    <t xml:space="preserve">Dotacje celowe otrzymane z budżetu państwa na realizacje zadań bieżących z zakresu administracji rządowej oraz innych zadań zleconych gminie (związków gmin) ustawami                                                                                              - skła. na ub.zdr.-  7.888,69 zł                                                                             - zasiłki i pom.w.nat.-    48.000 zł                                                                 - świadczenia rodzinne- 3.944.644,46 zł                                                                   - usuwania klęsk zywiołowych- 13.000 zł                  </t>
  </si>
  <si>
    <t>Dochody jednostek samorządu terytorialnego związane z realizacją zadań z zakresu administracji rządowej oraz innych zadań zleconych ustawami</t>
  </si>
  <si>
    <t>Środki na dofinansowanie własnych zadań bieżących gmin ( związków gmin) , powiatów (związków powiatów), samorządów województw pozyskane z innych źródeł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</si>
</sst>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9" fontId="2" fillId="0" borderId="1" xfId="17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9" fontId="2" fillId="0" borderId="4" xfId="17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0" fontId="3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2" fillId="0" borderId="9" xfId="0" applyFont="1" applyBorder="1" applyAlignment="1">
      <alignment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9" fontId="2" fillId="0" borderId="1" xfId="17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1" fillId="0" borderId="7" xfId="0" applyFont="1" applyBorder="1" applyAlignment="1">
      <alignment/>
    </xf>
    <xf numFmtId="0" fontId="5" fillId="0" borderId="0" xfId="0" applyFont="1" applyAlignment="1">
      <alignment vertical="top" wrapText="1"/>
    </xf>
    <xf numFmtId="0" fontId="3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0" fontId="5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wrapText="1"/>
    </xf>
    <xf numFmtId="0" fontId="5" fillId="0" borderId="7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9" xfId="0" applyFont="1" applyBorder="1" applyAlignment="1">
      <alignment horizontal="left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wrapText="1"/>
    </xf>
    <xf numFmtId="2" fontId="2" fillId="0" borderId="9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2" fillId="0" borderId="9" xfId="0" applyNumberFormat="1" applyFont="1" applyBorder="1" applyAlignment="1">
      <alignment wrapText="1"/>
    </xf>
    <xf numFmtId="2" fontId="1" fillId="0" borderId="9" xfId="0" applyNumberFormat="1" applyFont="1" applyBorder="1" applyAlignment="1">
      <alignment vertical="top" wrapText="1"/>
    </xf>
    <xf numFmtId="2" fontId="1" fillId="0" borderId="9" xfId="0" applyNumberFormat="1" applyFont="1" applyBorder="1" applyAlignment="1">
      <alignment wrapText="1"/>
    </xf>
    <xf numFmtId="2" fontId="1" fillId="0" borderId="4" xfId="0" applyNumberFormat="1" applyFont="1" applyBorder="1" applyAlignment="1">
      <alignment vertical="top" wrapText="1"/>
    </xf>
    <xf numFmtId="2" fontId="2" fillId="0" borderId="4" xfId="0" applyNumberFormat="1" applyFont="1" applyBorder="1" applyAlignment="1">
      <alignment vertical="top" wrapText="1"/>
    </xf>
    <xf numFmtId="2" fontId="2" fillId="0" borderId="4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workbookViewId="0" topLeftCell="A1">
      <selection activeCell="L87" sqref="L87"/>
    </sheetView>
  </sheetViews>
  <sheetFormatPr defaultColWidth="9.00390625" defaultRowHeight="12.75"/>
  <cols>
    <col min="1" max="1" width="6.00390625" style="0" customWidth="1"/>
    <col min="2" max="2" width="5.375" style="0" customWidth="1"/>
    <col min="3" max="3" width="44.25390625" style="0" customWidth="1"/>
    <col min="4" max="4" width="10.25390625" style="0" bestFit="1" customWidth="1"/>
    <col min="5" max="5" width="11.25390625" style="0" customWidth="1"/>
    <col min="6" max="6" width="8.875" style="0" customWidth="1"/>
  </cols>
  <sheetData>
    <row r="1" spans="1:6" ht="15.75">
      <c r="A1" s="86" t="s">
        <v>94</v>
      </c>
      <c r="B1" s="87"/>
      <c r="C1" s="87"/>
      <c r="D1" s="87"/>
      <c r="E1" s="87"/>
      <c r="F1" s="3"/>
    </row>
    <row r="2" spans="1:6" ht="12.75">
      <c r="A2" s="1"/>
      <c r="B2" s="2"/>
      <c r="C2" s="2"/>
      <c r="D2" s="2"/>
      <c r="E2" s="2"/>
      <c r="F2" s="3"/>
    </row>
    <row r="3" spans="1:6" ht="12.75">
      <c r="A3" s="3"/>
      <c r="B3" s="4"/>
      <c r="C3" s="4" t="s">
        <v>36</v>
      </c>
      <c r="D3" s="4"/>
      <c r="E3" s="4"/>
      <c r="F3" s="3"/>
    </row>
    <row r="4" spans="1:6" ht="21">
      <c r="A4" s="69" t="s">
        <v>0</v>
      </c>
      <c r="B4" s="70" t="s">
        <v>96</v>
      </c>
      <c r="C4" s="71" t="s">
        <v>4</v>
      </c>
      <c r="D4" s="72" t="s">
        <v>95</v>
      </c>
      <c r="E4" s="72" t="s">
        <v>42</v>
      </c>
      <c r="F4" s="73" t="s">
        <v>35</v>
      </c>
    </row>
    <row r="5" spans="1:6" ht="12.75">
      <c r="A5" s="5">
        <v>1</v>
      </c>
      <c r="B5" s="6">
        <v>2</v>
      </c>
      <c r="C5" s="5">
        <v>3</v>
      </c>
      <c r="D5" s="6">
        <v>4</v>
      </c>
      <c r="E5" s="6">
        <v>5</v>
      </c>
      <c r="F5" s="5">
        <v>6</v>
      </c>
    </row>
    <row r="6" spans="1:6" ht="12.75">
      <c r="A6" s="7" t="s">
        <v>1</v>
      </c>
      <c r="B6" s="8"/>
      <c r="C6" s="9" t="s">
        <v>2</v>
      </c>
      <c r="D6" s="10"/>
      <c r="E6" s="10"/>
      <c r="F6" s="11"/>
    </row>
    <row r="7" spans="1:6" ht="39" customHeight="1">
      <c r="A7" s="12"/>
      <c r="B7" s="13">
        <v>2320</v>
      </c>
      <c r="C7" s="14" t="s">
        <v>80</v>
      </c>
      <c r="D7" s="15">
        <v>20241</v>
      </c>
      <c r="E7" s="80">
        <v>20241</v>
      </c>
      <c r="F7" s="11">
        <f aca="true" t="shared" si="0" ref="F7:F82">E7/D7</f>
        <v>1</v>
      </c>
    </row>
    <row r="8" spans="1:6" ht="45.75" customHeight="1">
      <c r="A8" s="21"/>
      <c r="B8" s="88">
        <v>2010</v>
      </c>
      <c r="C8" s="26" t="s">
        <v>102</v>
      </c>
      <c r="D8" s="15">
        <v>231553</v>
      </c>
      <c r="E8" s="80">
        <v>231552.87</v>
      </c>
      <c r="F8" s="11">
        <f t="shared" si="0"/>
        <v>0.9999994385734583</v>
      </c>
    </row>
    <row r="9" spans="1:6" ht="12.75">
      <c r="A9" s="16" t="s">
        <v>38</v>
      </c>
      <c r="B9" s="22"/>
      <c r="C9" s="14"/>
      <c r="D9" s="15">
        <f>SUM(D7:D8)</f>
        <v>251794</v>
      </c>
      <c r="E9" s="80">
        <f>SUM(E7:E8)</f>
        <v>251793.87</v>
      </c>
      <c r="F9" s="11">
        <f t="shared" si="0"/>
        <v>0.9999994837049334</v>
      </c>
    </row>
    <row r="10" spans="1:6" ht="12.75">
      <c r="A10" s="17" t="s">
        <v>5</v>
      </c>
      <c r="B10" s="8"/>
      <c r="C10" s="19" t="s">
        <v>6</v>
      </c>
      <c r="D10" s="20"/>
      <c r="E10" s="89"/>
      <c r="F10" s="11"/>
    </row>
    <row r="11" spans="1:6" ht="51" customHeight="1">
      <c r="A11" s="21"/>
      <c r="B11" s="22" t="s">
        <v>46</v>
      </c>
      <c r="C11" s="23" t="s">
        <v>83</v>
      </c>
      <c r="D11" s="15">
        <v>5500</v>
      </c>
      <c r="E11" s="80">
        <v>3928.09</v>
      </c>
      <c r="F11" s="11">
        <f t="shared" si="0"/>
        <v>0.7141981818181818</v>
      </c>
    </row>
    <row r="12" spans="1:6" ht="12.75">
      <c r="A12" s="16" t="s">
        <v>38</v>
      </c>
      <c r="B12" s="22"/>
      <c r="C12" s="14"/>
      <c r="D12" s="15">
        <f>SUM(D11)</f>
        <v>5500</v>
      </c>
      <c r="E12" s="80">
        <f>SUM(E11)</f>
        <v>3928.09</v>
      </c>
      <c r="F12" s="11">
        <f t="shared" si="0"/>
        <v>0.7141981818181818</v>
      </c>
    </row>
    <row r="13" spans="1:6" ht="12.75">
      <c r="A13" s="17">
        <v>600</v>
      </c>
      <c r="B13" s="22"/>
      <c r="C13" s="24" t="s">
        <v>74</v>
      </c>
      <c r="D13" s="15"/>
      <c r="E13" s="80"/>
      <c r="F13" s="11"/>
    </row>
    <row r="14" spans="1:6" ht="47.25" customHeight="1">
      <c r="A14" s="13"/>
      <c r="B14" s="13">
        <v>6298</v>
      </c>
      <c r="C14" s="14" t="s">
        <v>112</v>
      </c>
      <c r="D14" s="15">
        <v>491210</v>
      </c>
      <c r="E14" s="80">
        <v>495697.97</v>
      </c>
      <c r="F14" s="11">
        <f t="shared" si="0"/>
        <v>1.00913656073777</v>
      </c>
    </row>
    <row r="15" spans="1:6" ht="12.75">
      <c r="A15" s="16" t="s">
        <v>38</v>
      </c>
      <c r="B15" s="22"/>
      <c r="C15" s="14"/>
      <c r="D15" s="15">
        <f>SUM(D14:D14)</f>
        <v>491210</v>
      </c>
      <c r="E15" s="80">
        <f>SUM(E14:E14)</f>
        <v>495697.97</v>
      </c>
      <c r="F15" s="11">
        <f t="shared" si="0"/>
        <v>1.00913656073777</v>
      </c>
    </row>
    <row r="16" spans="1:6" ht="12.75">
      <c r="A16" s="17">
        <v>700</v>
      </c>
      <c r="B16" s="18"/>
      <c r="C16" s="19" t="s">
        <v>8</v>
      </c>
      <c r="D16" s="20"/>
      <c r="E16" s="89"/>
      <c r="F16" s="11"/>
    </row>
    <row r="17" spans="1:6" ht="20.25" customHeight="1">
      <c r="A17" s="12"/>
      <c r="B17" s="25" t="s">
        <v>51</v>
      </c>
      <c r="C17" s="23" t="s">
        <v>97</v>
      </c>
      <c r="D17" s="15">
        <v>38400</v>
      </c>
      <c r="E17" s="80">
        <v>36804.69</v>
      </c>
      <c r="F17" s="11">
        <f t="shared" si="0"/>
        <v>0.9584554687500001</v>
      </c>
    </row>
    <row r="18" spans="1:6" ht="15" customHeight="1">
      <c r="A18" s="12"/>
      <c r="B18" s="25" t="s">
        <v>47</v>
      </c>
      <c r="C18" s="23" t="s">
        <v>84</v>
      </c>
      <c r="D18" s="15"/>
      <c r="E18" s="80">
        <v>1463.8</v>
      </c>
      <c r="F18" s="11"/>
    </row>
    <row r="19" spans="1:6" ht="43.5" customHeight="1">
      <c r="A19" s="12"/>
      <c r="B19" s="25" t="s">
        <v>46</v>
      </c>
      <c r="C19" s="23" t="s">
        <v>45</v>
      </c>
      <c r="D19" s="15">
        <f>2215+6950+2387+11400+2574+7339+6000+16000</f>
        <v>54865</v>
      </c>
      <c r="E19" s="80">
        <f>1070+5364.06+1685.91+11108.01+2573.79+7339.56+5120.2+29009.1</f>
        <v>63270.63</v>
      </c>
      <c r="F19" s="11">
        <f t="shared" si="0"/>
        <v>1.1532056866855007</v>
      </c>
    </row>
    <row r="20" spans="1:6" ht="27" customHeight="1">
      <c r="A20" s="12"/>
      <c r="B20" s="25" t="s">
        <v>48</v>
      </c>
      <c r="C20" s="23" t="s">
        <v>25</v>
      </c>
      <c r="D20" s="15">
        <v>55000</v>
      </c>
      <c r="E20" s="80">
        <v>95403.88</v>
      </c>
      <c r="F20" s="11">
        <f t="shared" si="0"/>
        <v>1.7346160000000002</v>
      </c>
    </row>
    <row r="21" spans="1:6" ht="15.75" customHeight="1">
      <c r="A21" s="12"/>
      <c r="B21" s="25" t="s">
        <v>79</v>
      </c>
      <c r="C21" s="23" t="s">
        <v>82</v>
      </c>
      <c r="D21" s="15">
        <v>800000</v>
      </c>
      <c r="E21" s="80">
        <v>647809.69</v>
      </c>
      <c r="F21" s="11">
        <f t="shared" si="0"/>
        <v>0.8097621125</v>
      </c>
    </row>
    <row r="22" spans="1:6" ht="15.75" customHeight="1">
      <c r="A22" s="12"/>
      <c r="B22" s="25" t="s">
        <v>53</v>
      </c>
      <c r="C22" s="23" t="s">
        <v>101</v>
      </c>
      <c r="D22" s="15"/>
      <c r="E22" s="80">
        <v>1350</v>
      </c>
      <c r="F22" s="11"/>
    </row>
    <row r="23" spans="1:6" ht="18" customHeight="1">
      <c r="A23" s="12"/>
      <c r="B23" s="25" t="s">
        <v>49</v>
      </c>
      <c r="C23" s="23" t="s">
        <v>39</v>
      </c>
      <c r="D23" s="15"/>
      <c r="E23" s="80"/>
      <c r="F23" s="11"/>
    </row>
    <row r="24" spans="1:6" ht="12.75">
      <c r="A24" s="21"/>
      <c r="B24" s="25" t="s">
        <v>50</v>
      </c>
      <c r="C24" s="26" t="s">
        <v>44</v>
      </c>
      <c r="D24" s="15">
        <v>66700</v>
      </c>
      <c r="E24" s="80">
        <v>47223.46</v>
      </c>
      <c r="F24" s="11">
        <f t="shared" si="0"/>
        <v>0.7079979010494752</v>
      </c>
    </row>
    <row r="25" spans="1:6" ht="12.75">
      <c r="A25" s="16" t="s">
        <v>38</v>
      </c>
      <c r="B25" s="22"/>
      <c r="C25" s="27"/>
      <c r="D25" s="15">
        <f>SUM(D17:D24)</f>
        <v>1014965</v>
      </c>
      <c r="E25" s="80">
        <f>SUM(E17:E24)</f>
        <v>893326.1499999999</v>
      </c>
      <c r="F25" s="11">
        <f t="shared" si="0"/>
        <v>0.8801546358741433</v>
      </c>
    </row>
    <row r="26" spans="1:6" ht="12.75">
      <c r="A26" s="17">
        <v>750</v>
      </c>
      <c r="B26" s="18"/>
      <c r="C26" s="19" t="s">
        <v>9</v>
      </c>
      <c r="D26" s="20"/>
      <c r="E26" s="89"/>
      <c r="F26" s="11"/>
    </row>
    <row r="27" spans="1:6" ht="12.75">
      <c r="A27" s="68"/>
      <c r="B27" s="25" t="s">
        <v>52</v>
      </c>
      <c r="C27" s="26" t="s">
        <v>7</v>
      </c>
      <c r="D27" s="15">
        <v>5000</v>
      </c>
      <c r="E27" s="80">
        <v>7165.17</v>
      </c>
      <c r="F27" s="11">
        <f t="shared" si="0"/>
        <v>1.433034</v>
      </c>
    </row>
    <row r="28" spans="1:6" ht="12.75">
      <c r="A28" s="68"/>
      <c r="B28" s="25" t="s">
        <v>50</v>
      </c>
      <c r="C28" s="26" t="s">
        <v>75</v>
      </c>
      <c r="D28" s="15"/>
      <c r="E28" s="80">
        <v>1.5</v>
      </c>
      <c r="F28" s="11"/>
    </row>
    <row r="29" spans="1:6" ht="23.25" customHeight="1">
      <c r="A29" s="68"/>
      <c r="B29" s="25" t="s">
        <v>71</v>
      </c>
      <c r="C29" s="26" t="s">
        <v>113</v>
      </c>
      <c r="D29" s="15">
        <f>6400+12888</f>
        <v>19288</v>
      </c>
      <c r="E29" s="80">
        <f>6400+12887.6</f>
        <v>19287.6</v>
      </c>
      <c r="F29" s="11">
        <f t="shared" si="0"/>
        <v>0.9999792617171297</v>
      </c>
    </row>
    <row r="30" spans="1:6" ht="44.25" customHeight="1">
      <c r="A30" s="12"/>
      <c r="B30" s="25">
        <v>2010</v>
      </c>
      <c r="C30" s="26" t="s">
        <v>89</v>
      </c>
      <c r="D30" s="15">
        <v>90214</v>
      </c>
      <c r="E30" s="80">
        <v>90214</v>
      </c>
      <c r="F30" s="11">
        <f t="shared" si="0"/>
        <v>1</v>
      </c>
    </row>
    <row r="31" spans="1:6" ht="35.25" customHeight="1">
      <c r="A31" s="12"/>
      <c r="B31" s="25">
        <v>2020</v>
      </c>
      <c r="C31" s="26" t="s">
        <v>10</v>
      </c>
      <c r="D31" s="15">
        <v>3024</v>
      </c>
      <c r="E31" s="80">
        <v>3024</v>
      </c>
      <c r="F31" s="11">
        <f t="shared" si="0"/>
        <v>1</v>
      </c>
    </row>
    <row r="32" spans="1:6" ht="41.25" customHeight="1">
      <c r="A32" s="12"/>
      <c r="B32" s="25">
        <v>2360</v>
      </c>
      <c r="C32" s="26" t="s">
        <v>92</v>
      </c>
      <c r="D32" s="15">
        <v>1923</v>
      </c>
      <c r="E32" s="80">
        <v>3292.62</v>
      </c>
      <c r="F32" s="11">
        <f t="shared" si="0"/>
        <v>1.7122308892355693</v>
      </c>
    </row>
    <row r="33" spans="1:6" ht="47.25" customHeight="1">
      <c r="A33" s="12"/>
      <c r="B33" s="25">
        <v>2700</v>
      </c>
      <c r="C33" s="26" t="s">
        <v>87</v>
      </c>
      <c r="D33" s="15">
        <v>109475</v>
      </c>
      <c r="E33" s="80">
        <v>102765.65</v>
      </c>
      <c r="F33" s="11">
        <f t="shared" si="0"/>
        <v>0.9387134048869604</v>
      </c>
    </row>
    <row r="34" spans="1:6" ht="12.75">
      <c r="A34" s="25" t="s">
        <v>38</v>
      </c>
      <c r="B34" s="22"/>
      <c r="C34" s="27"/>
      <c r="D34" s="15">
        <f>SUM(D27:D33)</f>
        <v>228924</v>
      </c>
      <c r="E34" s="80">
        <f>SUM(E27:E33)</f>
        <v>225750.53999999998</v>
      </c>
      <c r="F34" s="11">
        <f t="shared" si="0"/>
        <v>0.9861374954133248</v>
      </c>
    </row>
    <row r="35" spans="1:6" ht="27.75" customHeight="1">
      <c r="A35" s="7">
        <v>751</v>
      </c>
      <c r="B35" s="74"/>
      <c r="C35" s="29" t="s">
        <v>90</v>
      </c>
      <c r="D35" s="10"/>
      <c r="E35" s="90"/>
      <c r="F35" s="30"/>
    </row>
    <row r="36" spans="1:6" ht="55.5" customHeight="1">
      <c r="A36" s="12"/>
      <c r="B36" s="31">
        <v>2010</v>
      </c>
      <c r="C36" s="32" t="s">
        <v>109</v>
      </c>
      <c r="D36" s="33">
        <f>2288+70956</f>
        <v>73244</v>
      </c>
      <c r="E36" s="91">
        <f>2288+40895</f>
        <v>43183</v>
      </c>
      <c r="F36" s="11">
        <f t="shared" si="0"/>
        <v>0.5895773032603353</v>
      </c>
    </row>
    <row r="37" spans="1:6" ht="12.75">
      <c r="A37" s="25" t="s">
        <v>38</v>
      </c>
      <c r="B37" s="22"/>
      <c r="C37" s="27"/>
      <c r="D37" s="15">
        <f>SUM(D36)</f>
        <v>73244</v>
      </c>
      <c r="E37" s="80">
        <f>SUM(E36)</f>
        <v>43183</v>
      </c>
      <c r="F37" s="11">
        <f t="shared" si="0"/>
        <v>0.5895773032603353</v>
      </c>
    </row>
    <row r="38" spans="1:6" ht="12.75">
      <c r="A38" s="34">
        <v>754</v>
      </c>
      <c r="B38" s="74"/>
      <c r="C38" s="29" t="s">
        <v>72</v>
      </c>
      <c r="D38" s="20"/>
      <c r="E38" s="89"/>
      <c r="F38" s="11"/>
    </row>
    <row r="39" spans="1:6" ht="42" customHeight="1">
      <c r="A39" s="35"/>
      <c r="B39" s="36">
        <v>2010</v>
      </c>
      <c r="C39" s="32" t="s">
        <v>93</v>
      </c>
      <c r="D39" s="37">
        <v>1000</v>
      </c>
      <c r="E39" s="81">
        <v>1000</v>
      </c>
      <c r="F39" s="11">
        <f t="shared" si="0"/>
        <v>1</v>
      </c>
    </row>
    <row r="40" spans="1:6" ht="15" customHeight="1">
      <c r="A40" s="35"/>
      <c r="B40" s="36" t="s">
        <v>47</v>
      </c>
      <c r="C40" s="32" t="s">
        <v>103</v>
      </c>
      <c r="D40" s="37"/>
      <c r="E40" s="81">
        <v>8.8</v>
      </c>
      <c r="F40" s="11"/>
    </row>
    <row r="41" spans="1:6" ht="16.5" customHeight="1">
      <c r="A41" s="38"/>
      <c r="B41" s="36" t="s">
        <v>54</v>
      </c>
      <c r="C41" s="26" t="s">
        <v>11</v>
      </c>
      <c r="D41" s="37">
        <v>2000</v>
      </c>
      <c r="E41" s="81">
        <v>790</v>
      </c>
      <c r="F41" s="11"/>
    </row>
    <row r="42" spans="1:6" ht="12.75">
      <c r="A42" s="82" t="s">
        <v>38</v>
      </c>
      <c r="B42" s="83"/>
      <c r="C42" s="27"/>
      <c r="D42" s="37">
        <f>SUM(D39:D41)</f>
        <v>3000</v>
      </c>
      <c r="E42" s="81">
        <f>SUM(E39:E41)</f>
        <v>1798.8</v>
      </c>
      <c r="F42" s="11">
        <f t="shared" si="0"/>
        <v>0.5996</v>
      </c>
    </row>
    <row r="43" spans="1:6" ht="33.75" customHeight="1">
      <c r="A43" s="34">
        <v>756</v>
      </c>
      <c r="B43" s="74"/>
      <c r="C43" s="29" t="s">
        <v>73</v>
      </c>
      <c r="D43" s="20"/>
      <c r="E43" s="89"/>
      <c r="F43" s="11"/>
    </row>
    <row r="44" spans="1:6" ht="24" customHeight="1">
      <c r="A44" s="35"/>
      <c r="B44" s="36" t="s">
        <v>55</v>
      </c>
      <c r="C44" s="26" t="s">
        <v>12</v>
      </c>
      <c r="D44" s="37">
        <v>40000</v>
      </c>
      <c r="E44" s="81">
        <v>44993.69</v>
      </c>
      <c r="F44" s="11">
        <f t="shared" si="0"/>
        <v>1.1248422500000002</v>
      </c>
    </row>
    <row r="45" spans="1:6" ht="12.75">
      <c r="A45" s="35"/>
      <c r="B45" s="43" t="s">
        <v>56</v>
      </c>
      <c r="C45" s="26" t="s">
        <v>28</v>
      </c>
      <c r="D45" s="15">
        <v>3400000</v>
      </c>
      <c r="E45" s="80">
        <v>3986975.5</v>
      </c>
      <c r="F45" s="11">
        <f t="shared" si="0"/>
        <v>1.1726398529411766</v>
      </c>
    </row>
    <row r="46" spans="1:6" ht="12.75">
      <c r="A46" s="35"/>
      <c r="B46" s="43" t="s">
        <v>57</v>
      </c>
      <c r="C46" s="41" t="s">
        <v>13</v>
      </c>
      <c r="D46" s="15">
        <v>900000</v>
      </c>
      <c r="E46" s="80">
        <v>894888.57</v>
      </c>
      <c r="F46" s="11">
        <f t="shared" si="0"/>
        <v>0.9943206333333333</v>
      </c>
    </row>
    <row r="47" spans="1:6" ht="12.75">
      <c r="A47" s="35"/>
      <c r="B47" s="43" t="s">
        <v>58</v>
      </c>
      <c r="C47" s="41" t="s">
        <v>14</v>
      </c>
      <c r="D47" s="15">
        <v>85000</v>
      </c>
      <c r="E47" s="80">
        <v>85030.94</v>
      </c>
      <c r="F47" s="11">
        <f t="shared" si="0"/>
        <v>1.000364</v>
      </c>
    </row>
    <row r="48" spans="1:6" ht="12.75">
      <c r="A48" s="35"/>
      <c r="B48" s="43" t="s">
        <v>59</v>
      </c>
      <c r="C48" s="41" t="s">
        <v>15</v>
      </c>
      <c r="D48" s="15">
        <v>195000</v>
      </c>
      <c r="E48" s="80">
        <v>172163.32</v>
      </c>
      <c r="F48" s="11">
        <f t="shared" si="0"/>
        <v>0.8828888205128206</v>
      </c>
    </row>
    <row r="49" spans="1:6" ht="12.75">
      <c r="A49" s="35"/>
      <c r="B49" s="43" t="s">
        <v>60</v>
      </c>
      <c r="C49" s="41" t="s">
        <v>16</v>
      </c>
      <c r="D49" s="42">
        <v>29000</v>
      </c>
      <c r="E49" s="92">
        <v>18527.97</v>
      </c>
      <c r="F49" s="11">
        <f t="shared" si="0"/>
        <v>0.6388955172413794</v>
      </c>
    </row>
    <row r="50" spans="1:6" ht="12.75">
      <c r="A50" s="35"/>
      <c r="B50" s="43" t="s">
        <v>61</v>
      </c>
      <c r="C50" s="41" t="s">
        <v>17</v>
      </c>
      <c r="D50" s="42">
        <v>4200</v>
      </c>
      <c r="E50" s="92">
        <v>3794.4</v>
      </c>
      <c r="F50" s="11">
        <f t="shared" si="0"/>
        <v>0.9034285714285715</v>
      </c>
    </row>
    <row r="51" spans="1:6" ht="15.75" customHeight="1">
      <c r="A51" s="35"/>
      <c r="B51" s="43" t="s">
        <v>62</v>
      </c>
      <c r="C51" s="41" t="s">
        <v>29</v>
      </c>
      <c r="D51" s="44">
        <v>2000</v>
      </c>
      <c r="E51" s="93">
        <v>1280</v>
      </c>
      <c r="F51" s="11">
        <f t="shared" si="0"/>
        <v>0.64</v>
      </c>
    </row>
    <row r="52" spans="1:6" ht="12.75">
      <c r="A52" s="35"/>
      <c r="B52" s="65" t="s">
        <v>63</v>
      </c>
      <c r="C52" s="26" t="s">
        <v>18</v>
      </c>
      <c r="D52" s="42">
        <v>110000</v>
      </c>
      <c r="E52" s="92">
        <f>28.8+100173.6</f>
        <v>100202.40000000001</v>
      </c>
      <c r="F52" s="11">
        <f t="shared" si="0"/>
        <v>0.9109309090909091</v>
      </c>
    </row>
    <row r="53" spans="1:6" ht="12.75">
      <c r="A53" s="35"/>
      <c r="B53" s="65" t="s">
        <v>64</v>
      </c>
      <c r="C53" s="26" t="s">
        <v>37</v>
      </c>
      <c r="D53" s="42">
        <v>135000</v>
      </c>
      <c r="E53" s="92">
        <f>80+419+2300+1602+223891.24+3000+18000</f>
        <v>249292.24</v>
      </c>
      <c r="F53" s="11">
        <f t="shared" si="0"/>
        <v>1.8466091851851851</v>
      </c>
    </row>
    <row r="54" spans="1:6" ht="12.75">
      <c r="A54" s="35"/>
      <c r="B54" s="65" t="s">
        <v>65</v>
      </c>
      <c r="C54" s="26" t="s">
        <v>19</v>
      </c>
      <c r="D54" s="42">
        <v>2498771</v>
      </c>
      <c r="E54" s="92">
        <v>2585931</v>
      </c>
      <c r="F54" s="11">
        <f t="shared" si="0"/>
        <v>1.0348811475721464</v>
      </c>
    </row>
    <row r="55" spans="1:6" ht="12.75">
      <c r="A55" s="35"/>
      <c r="B55" s="36" t="s">
        <v>66</v>
      </c>
      <c r="C55" s="26" t="s">
        <v>20</v>
      </c>
      <c r="D55" s="45">
        <v>40000</v>
      </c>
      <c r="E55" s="94">
        <v>38035.75</v>
      </c>
      <c r="F55" s="11">
        <f t="shared" si="0"/>
        <v>0.95089375</v>
      </c>
    </row>
    <row r="56" spans="1:6" ht="12.75">
      <c r="A56" s="46"/>
      <c r="B56" s="75" t="s">
        <v>67</v>
      </c>
      <c r="C56" s="32" t="s">
        <v>41</v>
      </c>
      <c r="D56" s="42">
        <v>109300</v>
      </c>
      <c r="E56" s="92">
        <v>106728</v>
      </c>
      <c r="F56" s="11">
        <f t="shared" si="0"/>
        <v>0.9764684354986276</v>
      </c>
    </row>
    <row r="57" spans="1:6" ht="12.75">
      <c r="A57" s="46"/>
      <c r="B57" s="75" t="s">
        <v>47</v>
      </c>
      <c r="C57" s="48" t="s">
        <v>32</v>
      </c>
      <c r="D57" s="42">
        <v>9000</v>
      </c>
      <c r="E57" s="92">
        <v>10550</v>
      </c>
      <c r="F57" s="11">
        <f t="shared" si="0"/>
        <v>1.1722222222222223</v>
      </c>
    </row>
    <row r="58" spans="1:6" ht="13.5" customHeight="1">
      <c r="A58" s="46"/>
      <c r="B58" s="43" t="s">
        <v>49</v>
      </c>
      <c r="C58" s="48" t="s">
        <v>39</v>
      </c>
      <c r="D58" s="44">
        <v>70000</v>
      </c>
      <c r="E58" s="93">
        <f>11+23+777.87+155+7567.27+27498.08+28+4479.58</f>
        <v>40539.8</v>
      </c>
      <c r="F58" s="11">
        <f t="shared" si="0"/>
        <v>0.57914</v>
      </c>
    </row>
    <row r="59" spans="1:6" ht="12.75">
      <c r="A59" s="82" t="s">
        <v>38</v>
      </c>
      <c r="B59" s="83"/>
      <c r="C59" s="49"/>
      <c r="D59" s="42">
        <f>SUM(D44:D58)</f>
        <v>7627271</v>
      </c>
      <c r="E59" s="92">
        <f>SUM(E44:E58)</f>
        <v>8338933.580000001</v>
      </c>
      <c r="F59" s="11">
        <f t="shared" si="0"/>
        <v>1.0933050077806337</v>
      </c>
    </row>
    <row r="60" spans="1:6" ht="12.75">
      <c r="A60" s="34">
        <v>758</v>
      </c>
      <c r="B60" s="74"/>
      <c r="C60" s="29" t="s">
        <v>21</v>
      </c>
      <c r="D60" s="50"/>
      <c r="E60" s="95"/>
      <c r="F60" s="11"/>
    </row>
    <row r="61" spans="1:6" ht="12.75">
      <c r="A61" s="35"/>
      <c r="B61" s="65">
        <v>2920</v>
      </c>
      <c r="C61" s="26" t="s">
        <v>30</v>
      </c>
      <c r="D61" s="42"/>
      <c r="E61" s="92"/>
      <c r="F61" s="11"/>
    </row>
    <row r="62" spans="1:6" ht="12.75">
      <c r="A62" s="35"/>
      <c r="B62" s="65"/>
      <c r="C62" s="26" t="s">
        <v>34</v>
      </c>
      <c r="D62" s="42">
        <v>6399891</v>
      </c>
      <c r="E62" s="92">
        <v>6399891</v>
      </c>
      <c r="F62" s="11">
        <f t="shared" si="0"/>
        <v>1</v>
      </c>
    </row>
    <row r="63" spans="1:6" ht="12.75">
      <c r="A63" s="51"/>
      <c r="B63" s="25" t="s">
        <v>3</v>
      </c>
      <c r="C63" s="26" t="s">
        <v>68</v>
      </c>
      <c r="D63" s="15">
        <v>3306064</v>
      </c>
      <c r="E63" s="80">
        <v>3306064</v>
      </c>
      <c r="F63" s="11">
        <f t="shared" si="0"/>
        <v>1</v>
      </c>
    </row>
    <row r="64" spans="1:6" ht="12.75">
      <c r="A64" s="51"/>
      <c r="B64" s="25"/>
      <c r="C64" s="26" t="s">
        <v>81</v>
      </c>
      <c r="D64" s="37">
        <v>406946</v>
      </c>
      <c r="E64" s="81">
        <v>406946</v>
      </c>
      <c r="F64" s="11">
        <f t="shared" si="0"/>
        <v>1</v>
      </c>
    </row>
    <row r="65" spans="1:6" ht="23.25" customHeight="1">
      <c r="A65" s="38"/>
      <c r="B65" s="65" t="s">
        <v>50</v>
      </c>
      <c r="C65" s="26" t="s">
        <v>91</v>
      </c>
      <c r="D65" s="52">
        <v>10000</v>
      </c>
      <c r="E65" s="96">
        <v>24491.9</v>
      </c>
      <c r="F65" s="11">
        <f t="shared" si="0"/>
        <v>2.44919</v>
      </c>
    </row>
    <row r="66" spans="1:6" ht="12.75">
      <c r="A66" s="82" t="s">
        <v>38</v>
      </c>
      <c r="B66" s="83"/>
      <c r="C66" s="53"/>
      <c r="D66" s="45">
        <f>SUM(D62:D65)</f>
        <v>10122901</v>
      </c>
      <c r="E66" s="94">
        <f>SUM(E62:E65)</f>
        <v>10137392.9</v>
      </c>
      <c r="F66" s="11">
        <f t="shared" si="0"/>
        <v>1.001431595547561</v>
      </c>
    </row>
    <row r="67" spans="1:6" ht="12.75">
      <c r="A67" s="34">
        <v>801</v>
      </c>
      <c r="B67" s="74"/>
      <c r="C67" s="54" t="s">
        <v>33</v>
      </c>
      <c r="D67" s="55"/>
      <c r="E67" s="97"/>
      <c r="F67" s="11"/>
    </row>
    <row r="68" spans="1:6" ht="13.5" customHeight="1">
      <c r="A68" s="35"/>
      <c r="B68" s="43" t="s">
        <v>47</v>
      </c>
      <c r="C68" s="53" t="s">
        <v>108</v>
      </c>
      <c r="D68" s="52">
        <f>600+300+500+200+800+50+520+600+500+19+20+500</f>
        <v>4609</v>
      </c>
      <c r="E68" s="96">
        <v>3351</v>
      </c>
      <c r="F68" s="11">
        <f t="shared" si="0"/>
        <v>0.7270557604686483</v>
      </c>
    </row>
    <row r="69" spans="1:6" ht="12.75">
      <c r="A69" s="35"/>
      <c r="B69" s="43" t="s">
        <v>52</v>
      </c>
      <c r="C69" s="53" t="s">
        <v>88</v>
      </c>
      <c r="D69" s="52">
        <f>105600+16800+22000+3800+30200+20000+6520+14000</f>
        <v>218920</v>
      </c>
      <c r="E69" s="96">
        <v>153656.22</v>
      </c>
      <c r="F69" s="11">
        <f t="shared" si="0"/>
        <v>0.7018829709482917</v>
      </c>
    </row>
    <row r="70" spans="1:6" ht="12.75" customHeight="1">
      <c r="A70" s="35"/>
      <c r="B70" s="43" t="s">
        <v>79</v>
      </c>
      <c r="C70" s="53" t="s">
        <v>82</v>
      </c>
      <c r="D70" s="52">
        <v>455</v>
      </c>
      <c r="E70" s="96">
        <f>32+455</f>
        <v>487</v>
      </c>
      <c r="F70" s="11"/>
    </row>
    <row r="71" spans="1:6" ht="11.25" customHeight="1">
      <c r="A71" s="35"/>
      <c r="B71" s="43" t="s">
        <v>71</v>
      </c>
      <c r="C71" s="53" t="s">
        <v>106</v>
      </c>
      <c r="D71" s="52">
        <f>300+2000+4680+144+1365+799</f>
        <v>9288</v>
      </c>
      <c r="E71" s="96">
        <f>300+3167.28+4680+144+1364.77+798.4</f>
        <v>10454.45</v>
      </c>
      <c r="F71" s="11">
        <f t="shared" si="0"/>
        <v>1.1255867786391043</v>
      </c>
    </row>
    <row r="72" spans="1:6" ht="15" customHeight="1">
      <c r="A72" s="35"/>
      <c r="B72" s="65" t="s">
        <v>53</v>
      </c>
      <c r="C72" s="26" t="s">
        <v>98</v>
      </c>
      <c r="D72" s="52">
        <f>68160+587+6300+10000+3600+5000</f>
        <v>93647</v>
      </c>
      <c r="E72" s="96">
        <f>21125.77+51374.86+587.5</f>
        <v>73088.13</v>
      </c>
      <c r="F72" s="11">
        <f t="shared" si="0"/>
        <v>0.7804641899900692</v>
      </c>
    </row>
    <row r="73" spans="1:6" ht="47.25" customHeight="1">
      <c r="A73" s="35"/>
      <c r="B73" s="43">
        <v>2030</v>
      </c>
      <c r="C73" s="27" t="s">
        <v>99</v>
      </c>
      <c r="D73" s="52">
        <f>14897+29611</f>
        <v>44508</v>
      </c>
      <c r="E73" s="96">
        <f>11580+29611</f>
        <v>41191</v>
      </c>
      <c r="F73" s="11">
        <f t="shared" si="0"/>
        <v>0.92547407207693</v>
      </c>
    </row>
    <row r="74" spans="1:6" ht="25.5" customHeight="1">
      <c r="A74" s="35"/>
      <c r="B74" s="43">
        <v>6330</v>
      </c>
      <c r="C74" s="53" t="s">
        <v>104</v>
      </c>
      <c r="D74" s="52">
        <v>92005</v>
      </c>
      <c r="E74" s="96">
        <v>92005</v>
      </c>
      <c r="F74" s="11">
        <f t="shared" si="0"/>
        <v>1</v>
      </c>
    </row>
    <row r="75" spans="1:6" ht="33" customHeight="1">
      <c r="A75" s="35"/>
      <c r="B75" s="43">
        <v>2700</v>
      </c>
      <c r="C75" s="53" t="s">
        <v>114</v>
      </c>
      <c r="D75" s="52">
        <f>1036+4140</f>
        <v>5176</v>
      </c>
      <c r="E75" s="96">
        <f>1035.84+4140</f>
        <v>5175.84</v>
      </c>
      <c r="F75" s="11">
        <f t="shared" si="0"/>
        <v>0.9999690880989182</v>
      </c>
    </row>
    <row r="76" spans="1:6" ht="45.75" customHeight="1">
      <c r="A76" s="35"/>
      <c r="B76" s="43">
        <v>2707</v>
      </c>
      <c r="C76" s="53" t="s">
        <v>110</v>
      </c>
      <c r="D76" s="52">
        <v>12846</v>
      </c>
      <c r="E76" s="96">
        <v>15540.63</v>
      </c>
      <c r="F76" s="11">
        <f t="shared" si="0"/>
        <v>1.2097641289117234</v>
      </c>
    </row>
    <row r="77" spans="1:6" ht="15" customHeight="1">
      <c r="A77" s="38"/>
      <c r="B77" s="65" t="s">
        <v>50</v>
      </c>
      <c r="C77" s="26" t="s">
        <v>75</v>
      </c>
      <c r="D77" s="52"/>
      <c r="E77" s="96">
        <v>4.74</v>
      </c>
      <c r="F77" s="11"/>
    </row>
    <row r="78" spans="1:6" ht="12.75">
      <c r="A78" s="82" t="s">
        <v>38</v>
      </c>
      <c r="B78" s="83"/>
      <c r="C78" s="27"/>
      <c r="D78" s="44">
        <f>SUM(D68:D77)</f>
        <v>481454</v>
      </c>
      <c r="E78" s="93">
        <f>SUM(E68:E77)</f>
        <v>394954.01000000007</v>
      </c>
      <c r="F78" s="11">
        <f t="shared" si="0"/>
        <v>0.8203359199425077</v>
      </c>
    </row>
    <row r="79" spans="1:6" ht="12.75">
      <c r="A79" s="57">
        <v>851</v>
      </c>
      <c r="B79" s="77"/>
      <c r="C79" s="54" t="s">
        <v>22</v>
      </c>
      <c r="D79" s="58"/>
      <c r="E79" s="98"/>
      <c r="F79" s="11"/>
    </row>
    <row r="80" spans="1:6" ht="15.75" customHeight="1">
      <c r="A80" s="40"/>
      <c r="B80" s="43" t="s">
        <v>69</v>
      </c>
      <c r="C80" s="26" t="s">
        <v>23</v>
      </c>
      <c r="D80" s="44">
        <v>160000</v>
      </c>
      <c r="E80" s="93">
        <v>170100.03</v>
      </c>
      <c r="F80" s="11">
        <f t="shared" si="0"/>
        <v>1.0631251875</v>
      </c>
    </row>
    <row r="81" spans="1:6" ht="15.75" customHeight="1">
      <c r="A81" s="79"/>
      <c r="B81" s="43" t="s">
        <v>49</v>
      </c>
      <c r="C81" s="32" t="s">
        <v>39</v>
      </c>
      <c r="D81" s="44"/>
      <c r="E81" s="93">
        <v>16.54</v>
      </c>
      <c r="F81" s="11"/>
    </row>
    <row r="82" spans="1:6" ht="33" customHeight="1">
      <c r="A82" s="79"/>
      <c r="B82" s="43">
        <v>2010</v>
      </c>
      <c r="C82" s="32" t="s">
        <v>105</v>
      </c>
      <c r="D82" s="44">
        <v>60</v>
      </c>
      <c r="E82" s="93">
        <v>60</v>
      </c>
      <c r="F82" s="11">
        <f t="shared" si="0"/>
        <v>1</v>
      </c>
    </row>
    <row r="83" spans="1:6" ht="12.75">
      <c r="A83" s="82" t="s">
        <v>38</v>
      </c>
      <c r="B83" s="83"/>
      <c r="C83" s="27"/>
      <c r="D83" s="42">
        <f>SUM(D80:D82)</f>
        <v>160060</v>
      </c>
      <c r="E83" s="92">
        <f>SUM(E80:E82)</f>
        <v>170176.57</v>
      </c>
      <c r="F83" s="11">
        <f aca="true" t="shared" si="1" ref="F83:F109">E83/D83</f>
        <v>1.0632048606772462</v>
      </c>
    </row>
    <row r="84" spans="1:6" ht="12.75">
      <c r="A84" s="59">
        <v>852</v>
      </c>
      <c r="B84" s="78"/>
      <c r="C84" s="60" t="s">
        <v>70</v>
      </c>
      <c r="D84" s="61"/>
      <c r="E84" s="99"/>
      <c r="F84" s="11"/>
    </row>
    <row r="85" spans="1:6" ht="78.75" customHeight="1">
      <c r="A85" s="35"/>
      <c r="B85" s="36">
        <v>2010</v>
      </c>
      <c r="C85" s="32" t="s">
        <v>115</v>
      </c>
      <c r="D85" s="52">
        <f>4546032+11000+56000+14000</f>
        <v>4627032</v>
      </c>
      <c r="E85" s="96">
        <f>3944644.46+7888.69+48000+13000</f>
        <v>4013533.15</v>
      </c>
      <c r="F85" s="56">
        <f t="shared" si="1"/>
        <v>0.8674098536599704</v>
      </c>
    </row>
    <row r="86" spans="1:6" ht="57.75" customHeight="1">
      <c r="A86" s="35"/>
      <c r="B86" s="36">
        <v>2030</v>
      </c>
      <c r="C86" s="26" t="s">
        <v>111</v>
      </c>
      <c r="D86" s="52">
        <f>265000+366473+185000</f>
        <v>816473</v>
      </c>
      <c r="E86" s="96">
        <f>265000+185000+366473</f>
        <v>816473</v>
      </c>
      <c r="F86" s="56">
        <f t="shared" si="1"/>
        <v>1</v>
      </c>
    </row>
    <row r="87" spans="1:6" ht="37.5" customHeight="1">
      <c r="A87" s="35"/>
      <c r="B87" s="36">
        <v>2360</v>
      </c>
      <c r="C87" s="26" t="s">
        <v>116</v>
      </c>
      <c r="D87" s="52"/>
      <c r="E87" s="96">
        <v>848.39</v>
      </c>
      <c r="F87" s="56"/>
    </row>
    <row r="88" spans="1:6" ht="41.25" customHeight="1">
      <c r="A88" s="35"/>
      <c r="B88" s="36">
        <v>2700</v>
      </c>
      <c r="C88" s="26" t="s">
        <v>117</v>
      </c>
      <c r="D88" s="52">
        <v>34560</v>
      </c>
      <c r="E88" s="96">
        <v>31747.02</v>
      </c>
      <c r="F88" s="56">
        <f t="shared" si="1"/>
        <v>0.9186059027777778</v>
      </c>
    </row>
    <row r="89" spans="1:6" ht="15" customHeight="1">
      <c r="A89" s="35"/>
      <c r="B89" s="36" t="s">
        <v>71</v>
      </c>
      <c r="C89" s="26" t="s">
        <v>106</v>
      </c>
      <c r="D89" s="52"/>
      <c r="E89" s="96">
        <v>2260</v>
      </c>
      <c r="F89" s="56"/>
    </row>
    <row r="90" spans="1:6" ht="11.25" customHeight="1">
      <c r="A90" s="35"/>
      <c r="B90" s="36" t="s">
        <v>52</v>
      </c>
      <c r="C90" s="26" t="s">
        <v>7</v>
      </c>
      <c r="D90" s="52">
        <v>8600</v>
      </c>
      <c r="E90" s="96">
        <v>8873.88</v>
      </c>
      <c r="F90" s="56">
        <f t="shared" si="1"/>
        <v>1.031846511627907</v>
      </c>
    </row>
    <row r="91" spans="1:6" ht="12.75">
      <c r="A91" s="38"/>
      <c r="B91" s="65" t="s">
        <v>53</v>
      </c>
      <c r="C91" s="26" t="s">
        <v>31</v>
      </c>
      <c r="D91" s="45">
        <v>72</v>
      </c>
      <c r="E91" s="94">
        <v>121.03</v>
      </c>
      <c r="F91" s="11">
        <f t="shared" si="1"/>
        <v>1.6809722222222223</v>
      </c>
    </row>
    <row r="92" spans="1:6" ht="12.75">
      <c r="A92" s="82" t="s">
        <v>38</v>
      </c>
      <c r="B92" s="83"/>
      <c r="C92" s="49"/>
      <c r="D92" s="42">
        <f>SUM(D85:D91)</f>
        <v>5486737</v>
      </c>
      <c r="E92" s="92">
        <f>SUM(E85:E91)</f>
        <v>4873856.47</v>
      </c>
      <c r="F92" s="11">
        <f t="shared" si="1"/>
        <v>0.888297811613715</v>
      </c>
    </row>
    <row r="93" spans="1:6" ht="12.75">
      <c r="A93" s="59">
        <v>854</v>
      </c>
      <c r="B93" s="78"/>
      <c r="C93" s="60" t="s">
        <v>78</v>
      </c>
      <c r="D93" s="63"/>
      <c r="E93" s="100"/>
      <c r="F93" s="11"/>
    </row>
    <row r="94" spans="1:6" ht="37.5" customHeight="1">
      <c r="A94" s="39"/>
      <c r="B94" s="43">
        <v>2030</v>
      </c>
      <c r="C94" s="62" t="s">
        <v>86</v>
      </c>
      <c r="D94" s="64">
        <v>195387</v>
      </c>
      <c r="E94" s="101">
        <v>195387</v>
      </c>
      <c r="F94" s="11">
        <f t="shared" si="1"/>
        <v>1</v>
      </c>
    </row>
    <row r="95" spans="1:6" ht="12.75">
      <c r="A95" s="82" t="s">
        <v>38</v>
      </c>
      <c r="B95" s="83"/>
      <c r="C95" s="62"/>
      <c r="D95" s="63">
        <f>SUM(D94)</f>
        <v>195387</v>
      </c>
      <c r="E95" s="100">
        <f>SUM(E94)</f>
        <v>195387</v>
      </c>
      <c r="F95" s="11">
        <f t="shared" si="1"/>
        <v>1</v>
      </c>
    </row>
    <row r="96" spans="1:6" ht="21" customHeight="1">
      <c r="A96" s="59">
        <v>900</v>
      </c>
      <c r="B96" s="78"/>
      <c r="C96" s="60" t="s">
        <v>24</v>
      </c>
      <c r="D96" s="61"/>
      <c r="E96" s="99"/>
      <c r="F96" s="11"/>
    </row>
    <row r="97" spans="1:6" ht="19.5" customHeight="1">
      <c r="A97" s="47"/>
      <c r="B97" s="65" t="s">
        <v>76</v>
      </c>
      <c r="C97" s="26" t="s">
        <v>77</v>
      </c>
      <c r="D97" s="44">
        <v>0</v>
      </c>
      <c r="E97" s="93">
        <v>815.76</v>
      </c>
      <c r="F97" s="11"/>
    </row>
    <row r="98" spans="1:6" ht="18" customHeight="1">
      <c r="A98" s="35"/>
      <c r="B98" s="65" t="s">
        <v>53</v>
      </c>
      <c r="C98" s="26" t="s">
        <v>101</v>
      </c>
      <c r="D98" s="44">
        <v>4000</v>
      </c>
      <c r="E98" s="93">
        <v>3083</v>
      </c>
      <c r="F98" s="11">
        <f t="shared" si="1"/>
        <v>0.77075</v>
      </c>
    </row>
    <row r="99" spans="1:6" ht="29.25" customHeight="1">
      <c r="A99" s="38"/>
      <c r="B99" s="43">
        <v>2440</v>
      </c>
      <c r="C99" s="14" t="s">
        <v>107</v>
      </c>
      <c r="D99" s="44">
        <v>15000</v>
      </c>
      <c r="E99" s="93">
        <v>14823</v>
      </c>
      <c r="F99" s="11">
        <f t="shared" si="1"/>
        <v>0.9882</v>
      </c>
    </row>
    <row r="100" spans="1:6" ht="12.75">
      <c r="A100" s="82" t="s">
        <v>38</v>
      </c>
      <c r="B100" s="83"/>
      <c r="C100" s="27"/>
      <c r="D100" s="44">
        <f>SUM(D97:D99)</f>
        <v>19000</v>
      </c>
      <c r="E100" s="93">
        <f>SUM(E97:E99)</f>
        <v>18721.760000000002</v>
      </c>
      <c r="F100" s="11">
        <f t="shared" si="1"/>
        <v>0.9853557894736843</v>
      </c>
    </row>
    <row r="101" spans="1:6" ht="13.5" customHeight="1">
      <c r="A101" s="59">
        <v>921</v>
      </c>
      <c r="B101" s="74"/>
      <c r="C101" s="29" t="s">
        <v>40</v>
      </c>
      <c r="D101" s="44"/>
      <c r="E101" s="93"/>
      <c r="F101" s="56"/>
    </row>
    <row r="102" spans="1:6" ht="42.75" customHeight="1">
      <c r="A102" s="46"/>
      <c r="B102" s="43">
        <v>2320</v>
      </c>
      <c r="C102" s="26" t="s">
        <v>43</v>
      </c>
      <c r="D102" s="44">
        <v>5000</v>
      </c>
      <c r="E102" s="93">
        <v>5000</v>
      </c>
      <c r="F102" s="56">
        <f t="shared" si="1"/>
        <v>1</v>
      </c>
    </row>
    <row r="103" spans="1:6" ht="15.75" customHeight="1">
      <c r="A103" s="46"/>
      <c r="B103" s="43" t="s">
        <v>71</v>
      </c>
      <c r="C103" s="26" t="s">
        <v>106</v>
      </c>
      <c r="D103" s="44">
        <v>2600</v>
      </c>
      <c r="E103" s="93">
        <v>2600</v>
      </c>
      <c r="F103" s="56">
        <f t="shared" si="1"/>
        <v>1</v>
      </c>
    </row>
    <row r="104" spans="1:6" ht="52.5" customHeight="1">
      <c r="A104" s="38"/>
      <c r="B104" s="43">
        <v>6298</v>
      </c>
      <c r="C104" s="14" t="s">
        <v>100</v>
      </c>
      <c r="D104" s="44">
        <v>200109</v>
      </c>
      <c r="E104" s="93">
        <v>200108.6</v>
      </c>
      <c r="F104" s="56">
        <f t="shared" si="1"/>
        <v>0.9999980010894063</v>
      </c>
    </row>
    <row r="105" spans="1:6" ht="12.75">
      <c r="A105" s="82" t="s">
        <v>38</v>
      </c>
      <c r="B105" s="83"/>
      <c r="C105" s="27"/>
      <c r="D105" s="42">
        <f>SUM(D102:D104)</f>
        <v>207709</v>
      </c>
      <c r="E105" s="92">
        <f>SUM(E102:E104)</f>
        <v>207708.6</v>
      </c>
      <c r="F105" s="11">
        <f t="shared" si="1"/>
        <v>0.999998074228849</v>
      </c>
    </row>
    <row r="106" spans="1:6" ht="12.75">
      <c r="A106" s="34">
        <v>926</v>
      </c>
      <c r="B106" s="24"/>
      <c r="C106" s="29" t="s">
        <v>26</v>
      </c>
      <c r="D106" s="50"/>
      <c r="E106" s="95"/>
      <c r="F106" s="11"/>
    </row>
    <row r="107" spans="1:6" ht="12.75">
      <c r="A107" s="26"/>
      <c r="B107" s="76" t="s">
        <v>52</v>
      </c>
      <c r="C107" s="26" t="s">
        <v>85</v>
      </c>
      <c r="D107" s="63">
        <v>25000</v>
      </c>
      <c r="E107" s="100">
        <v>23340</v>
      </c>
      <c r="F107" s="11">
        <f t="shared" si="1"/>
        <v>0.9336</v>
      </c>
    </row>
    <row r="108" spans="1:6" ht="12.75">
      <c r="A108" s="84" t="s">
        <v>38</v>
      </c>
      <c r="B108" s="85"/>
      <c r="C108" s="27"/>
      <c r="D108" s="63">
        <f>SUM(D107:D107)</f>
        <v>25000</v>
      </c>
      <c r="E108" s="100">
        <f>SUM(E107:E107)</f>
        <v>23340</v>
      </c>
      <c r="F108" s="11">
        <f t="shared" si="1"/>
        <v>0.9336</v>
      </c>
    </row>
    <row r="109" spans="1:6" ht="12.75">
      <c r="A109" s="66"/>
      <c r="B109" s="28"/>
      <c r="C109" s="29" t="s">
        <v>27</v>
      </c>
      <c r="D109" s="50">
        <f>D9+D12+D15+D25+D34+D37+D42+D59+D66+D78+D83+D92+D95+D100+D108+D105</f>
        <v>26394156</v>
      </c>
      <c r="E109" s="95">
        <f>E9+E12+E15+E25+E34+E37+E42+E59+E66+E78+E83+E92+E95+E100+E108+E105</f>
        <v>26275949.310000002</v>
      </c>
      <c r="F109" s="11">
        <f t="shared" si="1"/>
        <v>0.9955214824827133</v>
      </c>
    </row>
    <row r="110" spans="1:6" ht="12.75">
      <c r="A110" s="67"/>
      <c r="B110" s="67"/>
      <c r="C110" s="67"/>
      <c r="D110" s="3"/>
      <c r="E110" s="3"/>
      <c r="F110" s="3"/>
    </row>
    <row r="111" spans="1:6" ht="12.75">
      <c r="A111" s="67"/>
      <c r="B111" s="67"/>
      <c r="C111" s="67"/>
      <c r="D111" s="3"/>
      <c r="E111" s="3"/>
      <c r="F111" s="3"/>
    </row>
    <row r="112" spans="1:6" ht="12.75">
      <c r="A112" s="67"/>
      <c r="B112" s="67"/>
      <c r="C112" s="67"/>
      <c r="D112" s="3"/>
      <c r="E112" s="3"/>
      <c r="F112" s="3"/>
    </row>
    <row r="113" spans="1:6" ht="12.75">
      <c r="A113" s="67"/>
      <c r="B113" s="67"/>
      <c r="C113" s="67"/>
      <c r="D113" s="3"/>
      <c r="E113" s="3"/>
      <c r="F113" s="3"/>
    </row>
    <row r="114" spans="1:6" ht="12.75">
      <c r="A114" s="67"/>
      <c r="B114" s="67"/>
      <c r="C114" s="67"/>
      <c r="D114" s="3"/>
      <c r="E114" s="3"/>
      <c r="F114" s="3"/>
    </row>
    <row r="115" spans="1:6" ht="12.75">
      <c r="A115" s="67"/>
      <c r="B115" s="67"/>
      <c r="C115" s="67"/>
      <c r="D115" s="3"/>
      <c r="E115" s="3"/>
      <c r="F115" s="3"/>
    </row>
    <row r="116" spans="1:6" ht="12.75">
      <c r="A116" s="67"/>
      <c r="B116" s="67"/>
      <c r="C116" s="67"/>
      <c r="D116" s="3"/>
      <c r="E116" s="3"/>
      <c r="F116" s="3"/>
    </row>
    <row r="117" spans="1:6" ht="12.75">
      <c r="A117" s="67"/>
      <c r="B117" s="67"/>
      <c r="C117" s="67"/>
      <c r="D117" s="3"/>
      <c r="E117" s="3"/>
      <c r="F117" s="3"/>
    </row>
    <row r="118" spans="1:6" ht="12.75">
      <c r="A118" s="67"/>
      <c r="B118" s="67"/>
      <c r="C118" s="67"/>
      <c r="D118" s="3"/>
      <c r="E118" s="3"/>
      <c r="F118" s="3"/>
    </row>
    <row r="119" spans="1:6" ht="12.75">
      <c r="A119" s="67"/>
      <c r="B119" s="67"/>
      <c r="C119" s="67"/>
      <c r="D119" s="3"/>
      <c r="E119" s="3"/>
      <c r="F119" s="3"/>
    </row>
    <row r="120" spans="1:6" ht="12.75">
      <c r="A120" s="67"/>
      <c r="B120" s="67"/>
      <c r="C120" s="67"/>
      <c r="D120" s="3"/>
      <c r="E120" s="3"/>
      <c r="F120" s="3"/>
    </row>
    <row r="121" spans="1:6" ht="12.75">
      <c r="A121" s="67"/>
      <c r="B121" s="67"/>
      <c r="C121" s="67"/>
      <c r="D121" s="3"/>
      <c r="E121" s="3"/>
      <c r="F121" s="3"/>
    </row>
    <row r="122" spans="1:6" ht="12.75">
      <c r="A122" s="67"/>
      <c r="B122" s="67"/>
      <c r="C122" s="67"/>
      <c r="D122" s="3"/>
      <c r="E122" s="3"/>
      <c r="F122" s="3"/>
    </row>
    <row r="123" spans="1:6" ht="12.75">
      <c r="A123" s="67"/>
      <c r="B123" s="67"/>
      <c r="C123" s="67"/>
      <c r="D123" s="3"/>
      <c r="E123" s="3"/>
      <c r="F123" s="3"/>
    </row>
    <row r="124" spans="1:6" ht="12.75">
      <c r="A124" s="67"/>
      <c r="B124" s="67"/>
      <c r="C124" s="67"/>
      <c r="D124" s="3"/>
      <c r="E124" s="3"/>
      <c r="F124" s="3"/>
    </row>
    <row r="125" spans="1:6" ht="12.75">
      <c r="A125" s="67"/>
      <c r="B125" s="67"/>
      <c r="C125" s="67"/>
      <c r="D125" s="3"/>
      <c r="E125" s="3"/>
      <c r="F125" s="3"/>
    </row>
    <row r="126" spans="1:6" ht="12.75">
      <c r="A126" s="67"/>
      <c r="B126" s="67"/>
      <c r="C126" s="67"/>
      <c r="D126" s="3"/>
      <c r="E126" s="3"/>
      <c r="F126" s="3"/>
    </row>
    <row r="127" spans="1:6" ht="12.75">
      <c r="A127" s="67"/>
      <c r="B127" s="67"/>
      <c r="C127" s="67"/>
      <c r="D127" s="3"/>
      <c r="E127" s="3"/>
      <c r="F127" s="3"/>
    </row>
    <row r="128" spans="1:6" ht="12.75">
      <c r="A128" s="67"/>
      <c r="B128" s="67"/>
      <c r="C128" s="67"/>
      <c r="D128" s="3"/>
      <c r="E128" s="3"/>
      <c r="F128" s="3"/>
    </row>
    <row r="129" spans="1:6" ht="12.75">
      <c r="A129" s="67"/>
      <c r="B129" s="67"/>
      <c r="C129" s="67"/>
      <c r="D129" s="3"/>
      <c r="E129" s="3"/>
      <c r="F129" s="3"/>
    </row>
    <row r="130" spans="1:6" ht="12.75">
      <c r="A130" s="67"/>
      <c r="B130" s="67"/>
      <c r="C130" s="67"/>
      <c r="D130" s="3"/>
      <c r="E130" s="3"/>
      <c r="F130" s="3"/>
    </row>
    <row r="131" spans="1:6" ht="12.75">
      <c r="A131" s="67"/>
      <c r="B131" s="67"/>
      <c r="C131" s="67"/>
      <c r="D131" s="3"/>
      <c r="E131" s="3"/>
      <c r="F131" s="3"/>
    </row>
    <row r="132" spans="1:6" ht="12.75">
      <c r="A132" s="67"/>
      <c r="B132" s="67"/>
      <c r="C132" s="67"/>
      <c r="D132" s="3"/>
      <c r="E132" s="3"/>
      <c r="F132" s="3"/>
    </row>
    <row r="133" spans="1:6" ht="12.75">
      <c r="A133" s="67"/>
      <c r="B133" s="67"/>
      <c r="C133" s="67"/>
      <c r="D133" s="3"/>
      <c r="E133" s="3"/>
      <c r="F133" s="3"/>
    </row>
    <row r="134" spans="1:6" ht="12.75">
      <c r="A134" s="67"/>
      <c r="B134" s="67"/>
      <c r="C134" s="67"/>
      <c r="D134" s="3"/>
      <c r="E134" s="3"/>
      <c r="F134" s="3"/>
    </row>
    <row r="135" spans="1:6" ht="12.75">
      <c r="A135" s="67"/>
      <c r="B135" s="67"/>
      <c r="C135" s="67"/>
      <c r="D135" s="3"/>
      <c r="E135" s="3"/>
      <c r="F135" s="3"/>
    </row>
    <row r="136" spans="1:6" ht="12.75">
      <c r="A136" s="67"/>
      <c r="B136" s="67"/>
      <c r="C136" s="67"/>
      <c r="D136" s="3"/>
      <c r="E136" s="3"/>
      <c r="F136" s="3"/>
    </row>
    <row r="137" spans="1:6" ht="12.75">
      <c r="A137" s="67"/>
      <c r="B137" s="67"/>
      <c r="C137" s="67"/>
      <c r="D137" s="3"/>
      <c r="E137" s="3"/>
      <c r="F137" s="3"/>
    </row>
    <row r="138" spans="1:6" ht="12.75">
      <c r="A138" s="67"/>
      <c r="B138" s="67"/>
      <c r="C138" s="67"/>
      <c r="D138" s="3"/>
      <c r="E138" s="3"/>
      <c r="F138" s="3"/>
    </row>
    <row r="139" spans="1:6" ht="12.75">
      <c r="A139" s="67"/>
      <c r="B139" s="67"/>
      <c r="C139" s="67"/>
      <c r="D139" s="3"/>
      <c r="E139" s="3"/>
      <c r="F139" s="3"/>
    </row>
    <row r="140" spans="1:6" ht="12.75">
      <c r="A140" s="67"/>
      <c r="B140" s="67"/>
      <c r="C140" s="67"/>
      <c r="D140" s="3"/>
      <c r="E140" s="3"/>
      <c r="F140" s="3"/>
    </row>
    <row r="141" spans="1:6" ht="12.75">
      <c r="A141" s="67"/>
      <c r="B141" s="67"/>
      <c r="C141" s="67"/>
      <c r="D141" s="3"/>
      <c r="E141" s="3"/>
      <c r="F141" s="3"/>
    </row>
    <row r="142" spans="1:6" ht="12.75">
      <c r="A142" s="67"/>
      <c r="B142" s="67"/>
      <c r="C142" s="67"/>
      <c r="D142" s="3"/>
      <c r="E142" s="3"/>
      <c r="F142" s="3"/>
    </row>
    <row r="143" spans="1:6" ht="12.75">
      <c r="A143" s="67"/>
      <c r="B143" s="67"/>
      <c r="C143" s="67"/>
      <c r="D143" s="3"/>
      <c r="E143" s="3"/>
      <c r="F143" s="3"/>
    </row>
    <row r="144" spans="1:6" ht="12.75">
      <c r="A144" s="67"/>
      <c r="B144" s="67"/>
      <c r="C144" s="67"/>
      <c r="D144" s="3"/>
      <c r="E144" s="3"/>
      <c r="F144" s="3"/>
    </row>
    <row r="145" spans="1:6" ht="12.75">
      <c r="A145" s="67"/>
      <c r="B145" s="67"/>
      <c r="C145" s="67"/>
      <c r="D145" s="3"/>
      <c r="E145" s="3"/>
      <c r="F145" s="3"/>
    </row>
    <row r="146" spans="1:6" ht="12.75">
      <c r="A146" s="3"/>
      <c r="B146" s="3"/>
      <c r="C146" s="3"/>
      <c r="D146" s="3"/>
      <c r="E146" s="3"/>
      <c r="F146" s="3"/>
    </row>
    <row r="147" spans="1:6" ht="12.75">
      <c r="A147" s="3"/>
      <c r="B147" s="3"/>
      <c r="C147" s="3"/>
      <c r="D147" s="3"/>
      <c r="E147" s="3"/>
      <c r="F147" s="3"/>
    </row>
    <row r="148" spans="1:6" ht="12.75">
      <c r="A148" s="3"/>
      <c r="B148" s="3"/>
      <c r="C148" s="3"/>
      <c r="D148" s="3"/>
      <c r="E148" s="3"/>
      <c r="F148" s="3"/>
    </row>
    <row r="149" spans="1:6" ht="12.75">
      <c r="A149" s="3"/>
      <c r="B149" s="3"/>
      <c r="C149" s="3"/>
      <c r="D149" s="3"/>
      <c r="E149" s="3"/>
      <c r="F149" s="3"/>
    </row>
    <row r="150" spans="1:6" ht="12.75">
      <c r="A150" s="3"/>
      <c r="B150" s="3"/>
      <c r="C150" s="3"/>
      <c r="D150" s="3"/>
      <c r="E150" s="3"/>
      <c r="F150" s="3"/>
    </row>
    <row r="151" spans="1:6" ht="12.75">
      <c r="A151" s="3"/>
      <c r="B151" s="3"/>
      <c r="C151" s="3"/>
      <c r="D151" s="3"/>
      <c r="E151" s="3"/>
      <c r="F151" s="3"/>
    </row>
    <row r="152" spans="1:6" ht="12.75">
      <c r="A152" s="3"/>
      <c r="B152" s="3"/>
      <c r="C152" s="3"/>
      <c r="D152" s="3"/>
      <c r="E152" s="3"/>
      <c r="F152" s="3"/>
    </row>
    <row r="153" spans="1:6" ht="12.75">
      <c r="A153" s="3"/>
      <c r="B153" s="3"/>
      <c r="C153" s="3"/>
      <c r="D153" s="3"/>
      <c r="E153" s="3"/>
      <c r="F153" s="3"/>
    </row>
    <row r="154" spans="1:6" ht="12.75">
      <c r="A154" s="3"/>
      <c r="B154" s="3"/>
      <c r="C154" s="3"/>
      <c r="D154" s="3"/>
      <c r="E154" s="3"/>
      <c r="F154" s="3"/>
    </row>
    <row r="155" spans="1:6" ht="12.75">
      <c r="A155" s="3"/>
      <c r="B155" s="3"/>
      <c r="C155" s="3"/>
      <c r="D155" s="3"/>
      <c r="E155" s="3"/>
      <c r="F155" s="3"/>
    </row>
    <row r="156" spans="1:6" ht="12.75">
      <c r="A156" s="3"/>
      <c r="B156" s="3"/>
      <c r="C156" s="3"/>
      <c r="D156" s="3"/>
      <c r="E156" s="3"/>
      <c r="F156" s="3"/>
    </row>
    <row r="157" spans="1:6" ht="12.75">
      <c r="A157" s="3"/>
      <c r="B157" s="3"/>
      <c r="C157" s="3"/>
      <c r="D157" s="3"/>
      <c r="E157" s="3"/>
      <c r="F157" s="3"/>
    </row>
    <row r="158" spans="1:6" ht="12.75">
      <c r="A158" s="3"/>
      <c r="B158" s="3"/>
      <c r="C158" s="3"/>
      <c r="D158" s="3"/>
      <c r="E158" s="3"/>
      <c r="F158" s="3"/>
    </row>
    <row r="159" spans="1:6" ht="12.75">
      <c r="A159" s="3"/>
      <c r="B159" s="3"/>
      <c r="C159" s="3"/>
      <c r="D159" s="3"/>
      <c r="E159" s="3"/>
      <c r="F159" s="3"/>
    </row>
    <row r="160" spans="1:6" ht="12.75">
      <c r="A160" s="3"/>
      <c r="B160" s="3"/>
      <c r="C160" s="3"/>
      <c r="D160" s="3"/>
      <c r="E160" s="3"/>
      <c r="F160" s="3"/>
    </row>
    <row r="161" spans="1:6" ht="12.75">
      <c r="A161" s="3"/>
      <c r="B161" s="3"/>
      <c r="C161" s="3"/>
      <c r="D161" s="3"/>
      <c r="E161" s="3"/>
      <c r="F161" s="3"/>
    </row>
    <row r="162" spans="1:6" ht="12.75">
      <c r="A162" s="3"/>
      <c r="B162" s="3"/>
      <c r="C162" s="3"/>
      <c r="D162" s="3"/>
      <c r="E162" s="3"/>
      <c r="F162" s="3"/>
    </row>
  </sheetData>
  <mergeCells count="11">
    <mergeCell ref="A1:E1"/>
    <mergeCell ref="A42:B42"/>
    <mergeCell ref="A59:B59"/>
    <mergeCell ref="A66:B66"/>
    <mergeCell ref="A100:B100"/>
    <mergeCell ref="A105:B105"/>
    <mergeCell ref="A108:B108"/>
    <mergeCell ref="A78:B78"/>
    <mergeCell ref="A83:B83"/>
    <mergeCell ref="A92:B92"/>
    <mergeCell ref="A95:B9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2007-03-16T12:36:30Z</cp:lastPrinted>
  <dcterms:created xsi:type="dcterms:W3CDTF">2000-10-30T07:57:11Z</dcterms:created>
  <dcterms:modified xsi:type="dcterms:W3CDTF">2007-03-16T12:36:33Z</dcterms:modified>
  <cp:category/>
  <cp:version/>
  <cp:contentType/>
  <cp:contentStatus/>
</cp:coreProperties>
</file>