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<sst xmlns="http://schemas.openxmlformats.org/spreadsheetml/2006/main" count="198" uniqueCount="147">
  <si>
    <t>Wieloletnia prognoza finansowa</t>
  </si>
  <si>
    <t>Lp.</t>
  </si>
  <si>
    <t>Wyszczególnienia</t>
  </si>
  <si>
    <t>Prognoza</t>
  </si>
  <si>
    <t>1.</t>
  </si>
  <si>
    <t>Dochody ogółem</t>
  </si>
  <si>
    <t>1.1.</t>
  </si>
  <si>
    <t>1.2.</t>
  </si>
  <si>
    <t>2.</t>
  </si>
  <si>
    <t>2.1.</t>
  </si>
  <si>
    <t>2.2.</t>
  </si>
  <si>
    <t>2.3.</t>
  </si>
  <si>
    <t>Dochody bieżące</t>
  </si>
  <si>
    <t>Dochody majątkowe</t>
  </si>
  <si>
    <t>w tym: - ze sprzedaży majątku</t>
  </si>
  <si>
    <t>Wydatki bieżące (bez wydatków związanych z obsługą długu)</t>
  </si>
  <si>
    <t>Wynagrodzenia i składki od nich naliczane</t>
  </si>
  <si>
    <t>Wydatki związane z funkcjonowaniem organów j.s.t.</t>
  </si>
  <si>
    <t>wieloletnie umowy o partnerstwie publiczno - prywatnym</t>
  </si>
  <si>
    <t>pozostałe programy, projekty, zadania - bieżące</t>
  </si>
  <si>
    <t>wieloletnie umowy niezbędne do zapewnienia ciągłości działania</t>
  </si>
  <si>
    <t>2.4.</t>
  </si>
  <si>
    <t>3.</t>
  </si>
  <si>
    <t>Pozostałe wydatki bieżące</t>
  </si>
  <si>
    <t>Wynik budżetu po wykonaniu wydatków bieżących bez obsługi długu (poz. 1 - poz. 2)</t>
  </si>
  <si>
    <t>4.</t>
  </si>
  <si>
    <t>Przychody niezwiększające długu</t>
  </si>
  <si>
    <t>5.</t>
  </si>
  <si>
    <t>4.1.</t>
  </si>
  <si>
    <t>Nadwyżki budżetowe z lat poprzednich</t>
  </si>
  <si>
    <t>4.2.</t>
  </si>
  <si>
    <t>Wolne środki</t>
  </si>
  <si>
    <t>4.3.</t>
  </si>
  <si>
    <t>Prywatyzacja i spłaty udzielonych pożyczek</t>
  </si>
  <si>
    <t>6.</t>
  </si>
  <si>
    <t>Obsługa długu (wydatki i rozchody)</t>
  </si>
  <si>
    <t>6.1.</t>
  </si>
  <si>
    <t>Wydatki związane z obsługą długu</t>
  </si>
  <si>
    <t>6.1.1.</t>
  </si>
  <si>
    <t>odsetki i dyskonto</t>
  </si>
  <si>
    <t>6.1.2.</t>
  </si>
  <si>
    <t>gwarancje i poręczenia (bez ujętych w przedsięwzięciach)</t>
  </si>
  <si>
    <t>podlegające wyłączeniu (w związku z umową zawartą na realizację projektu z udziałem środków, o których mowa w art. 5 ust. 1 pkt 2 ufp)</t>
  </si>
  <si>
    <t>6.1.3.</t>
  </si>
  <si>
    <t>6.2.</t>
  </si>
  <si>
    <t>7.</t>
  </si>
  <si>
    <t>Pozostałe rozchody (z wyłączeniem spłat długu)</t>
  </si>
  <si>
    <t>8.</t>
  </si>
  <si>
    <t>9.</t>
  </si>
  <si>
    <t>Wydatki majątkowe</t>
  </si>
  <si>
    <t>9.1.</t>
  </si>
  <si>
    <t>9.2.</t>
  </si>
  <si>
    <t>Pozostałe wydatki majątkowe</t>
  </si>
  <si>
    <t>10.</t>
  </si>
  <si>
    <t>11.</t>
  </si>
  <si>
    <t>Wynik finansowy budżetu (poz.8 - poz.9 + poz.10)</t>
  </si>
  <si>
    <t>PROGNOZA KWOTY DŁUGU I JEJ SPŁAT</t>
  </si>
  <si>
    <t>Wyszczególnienie</t>
  </si>
  <si>
    <t>12.</t>
  </si>
  <si>
    <t>Kwota długu na koniec roku</t>
  </si>
  <si>
    <t>13.</t>
  </si>
  <si>
    <t>Kwota spłaty długu</t>
  </si>
  <si>
    <t>14.</t>
  </si>
  <si>
    <t>Sposób sfinansowania spłaty długu (zgodna z kwotą wykazaną w poz. 13)</t>
  </si>
  <si>
    <t>nadwyżki budżetowe</t>
  </si>
  <si>
    <t>wolne środki</t>
  </si>
  <si>
    <t>przychody z prywatyzacji i spłat udzielonych pożyczek</t>
  </si>
  <si>
    <t>przychody z tytułu kredytów, pożyczek, emitowane papiery wartościowe</t>
  </si>
  <si>
    <t>15.</t>
  </si>
  <si>
    <t>16.</t>
  </si>
  <si>
    <t>Kwota spłaty długu związku doliczonego do długu</t>
  </si>
  <si>
    <t>17.</t>
  </si>
  <si>
    <t>Wskaźniki zadłużenia</t>
  </si>
  <si>
    <t>17.1.</t>
  </si>
  <si>
    <t>17.2.</t>
  </si>
  <si>
    <t>Relacja, o której mowa w art. 170 ustawy z 30 czerwca 2005r. o finansach publicznych (bez wyłączeń)</t>
  </si>
  <si>
    <t>17.3.</t>
  </si>
  <si>
    <t>Relacja bazowa do wyliczenia indywidualnego limitu zadłużenia</t>
  </si>
  <si>
    <t>17.4.</t>
  </si>
  <si>
    <t>17.5.</t>
  </si>
  <si>
    <t>Relacja, o której mowa w art. 243 ust.1 ustawy z 27 sierpnia 2009r. W % (bez wyłączeń i kwoty długu związku) - lewa strona</t>
  </si>
  <si>
    <r>
      <t>Spełnienie relacji, o której mowa w art. 243 ust.1 ustawy z 27 sierpnia 2009r. W % L</t>
    </r>
    <r>
      <rPr>
        <sz val="10"/>
        <rFont val="Arial"/>
        <family val="0"/>
      </rPr>
      <t>&lt;=</t>
    </r>
    <r>
      <rPr>
        <sz val="10"/>
        <rFont val="Arial CE"/>
        <family val="0"/>
      </rPr>
      <t>P</t>
    </r>
  </si>
  <si>
    <t>18.</t>
  </si>
  <si>
    <t>19.</t>
  </si>
  <si>
    <t>20.</t>
  </si>
  <si>
    <t>21.</t>
  </si>
  <si>
    <t>22.</t>
  </si>
  <si>
    <t>Wydatki ogółem</t>
  </si>
  <si>
    <t>Wynik budżetu (nadwyżka + / deficyt -)</t>
  </si>
  <si>
    <t>Przychody ogółem</t>
  </si>
  <si>
    <t>Rozchody ogółem</t>
  </si>
  <si>
    <t>Relacja, o której mowa w art. 169 ustawy z 30 czerwca 2005r. o finansach publicznych po wyłączeniach (max 15%)</t>
  </si>
  <si>
    <t>Relacja, o której mowa w art. 170 ustawy z 30 czerwca 2005r. o finansach publicznych po wyłączeniach (max 60%)</t>
  </si>
  <si>
    <t>Relacja, o której mowa w art. 243 ust.1 ustawy z 27 sierpnia 2009r. o finansach publicznych po wyłączeniach (bez długu związku)</t>
  </si>
  <si>
    <t>wieloletnie programy finansowane z udziałem środków,o których mowa w art. 5 ust. 1 pkt 2 i 3 ufp</t>
  </si>
  <si>
    <t>x</t>
  </si>
  <si>
    <t>Przedsięwzięcia, o których mowa w art. 226 ust. 4 ufp (wydatki bieżące z wyłączeniem wieloletnich gwarancji i poręczeń)</t>
  </si>
  <si>
    <t>wieloletnie gwarancje i poręczenia będące przedsięwzięciami, o których mowa w art. 226 ust. 4 ufp</t>
  </si>
  <si>
    <t>Kwota długu związku doliczana do długu j.s.t. (wymóg art. 244 ufp)</t>
  </si>
  <si>
    <t>Relacja, o której mowa w art. 169 ustawy z 30 czerwca 2005r. o finansach publicznych (bez wyłączeń)</t>
  </si>
  <si>
    <t>Indywidualny limit zadłużenia, o których mowa w art. 243 ust. 1 ustawy z 27 sierpnia 2009r. o finansach publicznych w % (średnia z trzech poprzednich lat) - prawa strona</t>
  </si>
  <si>
    <t>TAK</t>
  </si>
  <si>
    <t>do Uchwały Rady Miejskiej w Wołczynie</t>
  </si>
  <si>
    <t xml:space="preserve">pozostałe wieloletnie programy, projekty, zadania </t>
  </si>
  <si>
    <t>Wskaźnik</t>
  </si>
  <si>
    <t>PKB</t>
  </si>
  <si>
    <t>CPI (index cen towarów i usług konsumpcyjnych)</t>
  </si>
  <si>
    <t>1.deficyt</t>
  </si>
  <si>
    <t>b) kredyty</t>
  </si>
  <si>
    <t>a) pożyczki</t>
  </si>
  <si>
    <t>2.nadwyżka</t>
  </si>
  <si>
    <t>źródła pokrycia:</t>
  </si>
  <si>
    <t>przeznaczenie:</t>
  </si>
  <si>
    <t>Przeznaczenie nadwyżki/sposób finansowania deficytu</t>
  </si>
  <si>
    <t>23.</t>
  </si>
  <si>
    <t>(Dochody+Przychody)-(Wydatki+Rozchody)</t>
  </si>
  <si>
    <t>Środki do dyspozycji - źródło finansowania spłaty długu i wydatków majątkowych (poz. 3 + poz. 4)</t>
  </si>
  <si>
    <t>Rozchody zmniejszające dług (spłata rat kredytów i pożyczek, wykup papierów)</t>
  </si>
  <si>
    <t>Środki do dyspozycji na finansowanie wydatków majątkowych (poz. 5 - poz. 6 - poz.7)</t>
  </si>
  <si>
    <t>Przedsięwzięcia, o których mowa w art. 226 ust. 4 ufp (wydatki majątkowe)</t>
  </si>
  <si>
    <t>Przychody zwiększające dług (nowozaciągane kredyty, pożyczki, emitowane papiery)</t>
  </si>
  <si>
    <t>podlegające wyłączeniu (w związku z umową zawartą na realizację projektu z udziałem środków, o których mowa w art. 5 ust.1 pkt 2 ufp)</t>
  </si>
  <si>
    <t>Objaśnienia</t>
  </si>
  <si>
    <t xml:space="preserve">dochody budżetu gminy tj. CIT i PIT </t>
  </si>
  <si>
    <t xml:space="preserve">Dochody majątkowe przyjęto w wysokości równej sumie  dochodów ze sprzedaży mienia i wpływów z przekształcenia prawa użytkowania wieczystego  </t>
  </si>
  <si>
    <t>Wydatki majątkowe przyjęte zostały w wysokości wynikających z planowanych do realizacji przedsięwzięć  przedstawionych w załączniku nr 2 do WPF gminy.</t>
  </si>
  <si>
    <t>a)spłata zobowiązań (raty kredytów i pożyczek)</t>
  </si>
  <si>
    <t>załącznik nr 1</t>
  </si>
  <si>
    <t>oraz w latach 2012-2014 dochodów planowanych  z PROW i RPO jako dofinansowanie zadań  inwestycyjnych.</t>
  </si>
  <si>
    <t>zaciągniętych zobowiązań oraz planowanych do zaciągnięcia w latach 2012-2014 .</t>
  </si>
  <si>
    <t>Ponadto planowane jest zaciągnięcie kredytów w latach 2012-2014, przeznaczonych na pokrycie deficytu i spłatę wcześniej zaciągniętych zobowiązań</t>
  </si>
  <si>
    <t>w   2012-2.053.000 zł, w 2013-3.233.000 zł, w 2014-1.138.000 zł</t>
  </si>
  <si>
    <t xml:space="preserve">Podstawą prognozy dochodów i wydatków bieżących w latach 2012-2014 są wskaźniki przyjęte w Wieloletnim Planie Finansowym Państwa 2011- 2014 </t>
  </si>
  <si>
    <t xml:space="preserve">Ponadto dla wyliczenia dochodów bieżących przyjęto założenia zawarte w WPFP 2011-2014 dotyczące dynamiki wzrostu podatków, których udziały stanowią </t>
  </si>
  <si>
    <t>wydatki na wynagrodzenia i składki od nich naliczane.</t>
  </si>
  <si>
    <t xml:space="preserve">Załozono wzrost  pozostałych  wydatków bieżących bez obsługi długu o wskaźnik inflacji ,wydatki bieżące dotyczące obsługi długu ustalono w oparciu o planowaną spłatę </t>
  </si>
  <si>
    <t>W roku 2012 planowane jest zaciągnięcie pożyczki na wyprzedzające finansowanie zadania  inwestycyjnego dofinansowanych w ramach PROW- 2.879.325 zł</t>
  </si>
  <si>
    <t>w tym środki w UE</t>
  </si>
  <si>
    <t>w tym środki z UE</t>
  </si>
  <si>
    <t>wydatki na spłatę długu z tytułu umów zaliczanych do kategorii kredytów i pożyczek</t>
  </si>
  <si>
    <t>c) wolne środki</t>
  </si>
  <si>
    <t xml:space="preserve">natomiast w latach 2015-2019 -  wskaźniki wynikające Wytycznych dotyczących stosowania jednolitych wskaźników makroekonomicznych będących </t>
  </si>
  <si>
    <t>podstawą oszacowania skutków finansowych projektowanych ustaw- opracowane przez Ministerstwo Finansów ( aktualizacja-maj 2011r.)</t>
  </si>
  <si>
    <t xml:space="preserve">W celu zmiejszenia wydatków bieżacych zaplanowano w 2012 roku restrukturyzację jednostek oświatowych , w związku z czym w 2013 roku zmiejszone zostana </t>
  </si>
  <si>
    <t xml:space="preserve">Zmiany WPF dokonano w związku ze zmianami budżetu gminy na 2012 rok- zmiana deficytu . </t>
  </si>
  <si>
    <t>nr XVII/106/2012</t>
  </si>
  <si>
    <t>z dnia 29.02.2012r.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</si>
</sst>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Arial"/>
      <family val="0"/>
    </font>
    <font>
      <sz val="14"/>
      <name val="Arial CE"/>
      <family val="0"/>
    </font>
    <font>
      <sz val="8"/>
      <name val="Arial CE"/>
      <family val="0"/>
    </font>
    <font>
      <sz val="9"/>
      <name val="Arial CE"/>
      <family val="0"/>
    </font>
    <font>
      <i/>
      <sz val="8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8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0" fontId="0" fillId="0" borderId="1" xfId="0" applyNumberFormat="1" applyBorder="1" applyAlignment="1">
      <alignment/>
    </xf>
    <xf numFmtId="0" fontId="6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1" fillId="0" borderId="4" xfId="0" applyFont="1" applyBorder="1" applyAlignment="1">
      <alignment/>
    </xf>
    <xf numFmtId="43" fontId="0" fillId="0" borderId="1" xfId="15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2" fontId="0" fillId="0" borderId="1" xfId="15" applyNumberFormat="1" applyBorder="1" applyAlignment="1">
      <alignment/>
    </xf>
    <xf numFmtId="0" fontId="7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workbookViewId="0" topLeftCell="A1">
      <selection activeCell="F13" sqref="F13"/>
    </sheetView>
  </sheetViews>
  <sheetFormatPr defaultColWidth="9.00390625" defaultRowHeight="12.75"/>
  <cols>
    <col min="1" max="1" width="5.625" style="0" customWidth="1"/>
    <col min="2" max="2" width="43.25390625" style="0" customWidth="1"/>
    <col min="3" max="3" width="12.875" style="0" customWidth="1"/>
    <col min="4" max="4" width="10.625" style="0" bestFit="1" customWidth="1"/>
    <col min="5" max="5" width="11.25390625" style="0" customWidth="1"/>
    <col min="6" max="6" width="11.75390625" style="0" bestFit="1" customWidth="1"/>
    <col min="7" max="7" width="10.375" style="0" customWidth="1"/>
    <col min="8" max="8" width="10.625" style="0" customWidth="1"/>
    <col min="9" max="9" width="10.25390625" style="0" customWidth="1"/>
    <col min="10" max="10" width="9.625" style="0" bestFit="1" customWidth="1"/>
    <col min="11" max="11" width="12.00390625" style="0" hidden="1" customWidth="1"/>
  </cols>
  <sheetData>
    <row r="1" spans="7:11" ht="12.75">
      <c r="G1" t="s">
        <v>127</v>
      </c>
      <c r="H1" s="1"/>
      <c r="I1" s="1"/>
      <c r="J1" s="1"/>
      <c r="K1" s="1"/>
    </row>
    <row r="2" spans="2:11" ht="18">
      <c r="B2" s="47" t="s">
        <v>0</v>
      </c>
      <c r="C2" s="47"/>
      <c r="G2" t="s">
        <v>102</v>
      </c>
      <c r="H2" s="1"/>
      <c r="I2" s="1"/>
      <c r="J2" s="1"/>
      <c r="K2" s="1"/>
    </row>
    <row r="3" spans="7:11" ht="12.75">
      <c r="G3" t="s">
        <v>145</v>
      </c>
      <c r="H3" s="1"/>
      <c r="I3" s="1"/>
      <c r="J3" s="1"/>
      <c r="K3" s="1"/>
    </row>
    <row r="4" spans="7:11" ht="12.75">
      <c r="G4" t="s">
        <v>146</v>
      </c>
      <c r="H4" s="1"/>
      <c r="I4" s="1"/>
      <c r="J4" s="1"/>
      <c r="K4" s="1"/>
    </row>
    <row r="5" spans="1:11" ht="12.75">
      <c r="A5" s="2"/>
      <c r="B5" s="2"/>
      <c r="C5" s="2"/>
      <c r="D5" s="45" t="s">
        <v>3</v>
      </c>
      <c r="E5" s="46"/>
      <c r="F5" s="46"/>
      <c r="G5" s="15"/>
      <c r="H5" s="15"/>
      <c r="I5" s="15"/>
      <c r="J5" s="16"/>
      <c r="K5" s="15"/>
    </row>
    <row r="6" spans="1:11" ht="12.75">
      <c r="A6" s="4" t="s">
        <v>1</v>
      </c>
      <c r="B6" s="4" t="s">
        <v>2</v>
      </c>
      <c r="C6" s="13">
        <v>2012</v>
      </c>
      <c r="D6" s="21">
        <v>2013</v>
      </c>
      <c r="E6" s="21">
        <v>2014</v>
      </c>
      <c r="F6" s="21">
        <v>2015</v>
      </c>
      <c r="G6" s="22">
        <v>2016</v>
      </c>
      <c r="H6" s="22">
        <v>2017</v>
      </c>
      <c r="I6" s="22">
        <v>2018</v>
      </c>
      <c r="J6" s="22">
        <v>2019</v>
      </c>
      <c r="K6" s="5"/>
    </row>
    <row r="7" spans="1:11" ht="12.75">
      <c r="A7" s="23">
        <v>1</v>
      </c>
      <c r="B7" s="23">
        <v>2</v>
      </c>
      <c r="C7" s="23">
        <v>3</v>
      </c>
      <c r="D7" s="24">
        <v>4</v>
      </c>
      <c r="E7" s="24">
        <v>5</v>
      </c>
      <c r="F7" s="24">
        <v>6</v>
      </c>
      <c r="G7" s="25">
        <v>7</v>
      </c>
      <c r="H7" s="25">
        <v>8</v>
      </c>
      <c r="I7" s="25">
        <v>9</v>
      </c>
      <c r="J7" s="25">
        <v>10</v>
      </c>
      <c r="K7" s="26"/>
    </row>
    <row r="8" spans="1:11" ht="12.75">
      <c r="A8" s="32" t="s">
        <v>4</v>
      </c>
      <c r="B8" s="32" t="s">
        <v>5</v>
      </c>
      <c r="C8" s="3">
        <f>C9+C11</f>
        <v>34343749</v>
      </c>
      <c r="D8" s="3">
        <f aca="true" t="shared" si="0" ref="D8:K8">D9+D11</f>
        <v>41865799</v>
      </c>
      <c r="E8" s="3">
        <f t="shared" si="0"/>
        <v>37146677</v>
      </c>
      <c r="F8" s="3">
        <f t="shared" si="0"/>
        <v>37134518</v>
      </c>
      <c r="G8" s="3">
        <f t="shared" si="0"/>
        <v>37650000</v>
      </c>
      <c r="H8" s="3">
        <f t="shared" si="0"/>
        <v>38700000</v>
      </c>
      <c r="I8" s="3">
        <f t="shared" si="0"/>
        <v>39600000</v>
      </c>
      <c r="J8" s="3">
        <f t="shared" si="0"/>
        <v>40500000</v>
      </c>
      <c r="K8" s="3">
        <f t="shared" si="0"/>
        <v>0</v>
      </c>
    </row>
    <row r="9" spans="1:11" ht="12.75">
      <c r="A9" s="3" t="s">
        <v>6</v>
      </c>
      <c r="B9" s="3" t="s">
        <v>12</v>
      </c>
      <c r="C9" s="3">
        <f>32246007+132+14000</f>
        <v>32260139</v>
      </c>
      <c r="D9" s="3">
        <v>33530000</v>
      </c>
      <c r="E9" s="3">
        <v>34835000</v>
      </c>
      <c r="F9" s="3">
        <v>35880000</v>
      </c>
      <c r="G9" s="3">
        <v>36950000</v>
      </c>
      <c r="H9" s="3">
        <v>38000000</v>
      </c>
      <c r="I9" s="3">
        <v>38900000</v>
      </c>
      <c r="J9" s="3">
        <v>39800000</v>
      </c>
      <c r="K9" s="3"/>
    </row>
    <row r="10" spans="1:11" ht="12.75">
      <c r="A10" s="3"/>
      <c r="B10" s="12" t="s">
        <v>137</v>
      </c>
      <c r="C10" s="3">
        <f>87100+132</f>
        <v>87232</v>
      </c>
      <c r="D10" s="3">
        <v>36360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/>
    </row>
    <row r="11" spans="1:11" ht="12.75">
      <c r="A11" s="3" t="s">
        <v>7</v>
      </c>
      <c r="B11" s="3" t="s">
        <v>13</v>
      </c>
      <c r="C11" s="3">
        <f>2307844-224234</f>
        <v>2083610</v>
      </c>
      <c r="D11" s="3">
        <v>8335799</v>
      </c>
      <c r="E11" s="3">
        <f>2311677</f>
        <v>2311677</v>
      </c>
      <c r="F11" s="3">
        <v>1254518</v>
      </c>
      <c r="G11" s="3">
        <v>700000</v>
      </c>
      <c r="H11" s="3">
        <v>700000</v>
      </c>
      <c r="I11" s="3">
        <v>700000</v>
      </c>
      <c r="J11" s="3">
        <v>700000</v>
      </c>
      <c r="K11" s="3"/>
    </row>
    <row r="12" spans="1:11" ht="12.75">
      <c r="A12" s="3"/>
      <c r="B12" s="12" t="s">
        <v>14</v>
      </c>
      <c r="C12" s="3">
        <v>600000</v>
      </c>
      <c r="D12" s="3">
        <v>650000</v>
      </c>
      <c r="E12" s="3">
        <v>650000</v>
      </c>
      <c r="F12" s="3">
        <v>650000</v>
      </c>
      <c r="G12" s="3">
        <v>650000</v>
      </c>
      <c r="H12" s="3">
        <v>650000</v>
      </c>
      <c r="I12" s="3">
        <v>650000</v>
      </c>
      <c r="J12" s="3">
        <v>650000</v>
      </c>
      <c r="K12" s="3">
        <v>650000</v>
      </c>
    </row>
    <row r="13" spans="1:11" ht="12.75">
      <c r="A13" s="3"/>
      <c r="B13" s="12" t="s">
        <v>138</v>
      </c>
      <c r="C13" s="3">
        <f>1658944-224234</f>
        <v>1434710</v>
      </c>
      <c r="D13" s="3">
        <v>7635799</v>
      </c>
      <c r="E13" s="3">
        <v>1611677</v>
      </c>
      <c r="F13" s="3">
        <v>554518</v>
      </c>
      <c r="G13" s="3"/>
      <c r="H13" s="3"/>
      <c r="I13" s="3"/>
      <c r="J13" s="3"/>
      <c r="K13" s="3"/>
    </row>
    <row r="14" spans="1:11" ht="25.5">
      <c r="A14" s="6" t="s">
        <v>8</v>
      </c>
      <c r="B14" s="7" t="s">
        <v>15</v>
      </c>
      <c r="C14" s="8">
        <f>31209765.27-15000+14000+39148-21451</f>
        <v>31226462.27</v>
      </c>
      <c r="D14" s="8">
        <v>30250000</v>
      </c>
      <c r="E14" s="33">
        <v>31242575.4</v>
      </c>
      <c r="F14" s="38">
        <v>32460000</v>
      </c>
      <c r="G14" s="3">
        <v>33475000</v>
      </c>
      <c r="H14" s="3">
        <v>34500000</v>
      </c>
      <c r="I14" s="3">
        <v>35550000</v>
      </c>
      <c r="J14" s="3">
        <v>36600000</v>
      </c>
      <c r="K14" s="3"/>
    </row>
    <row r="15" spans="1:11" ht="12.75">
      <c r="A15" s="3" t="s">
        <v>9</v>
      </c>
      <c r="B15" s="3" t="s">
        <v>16</v>
      </c>
      <c r="C15" s="19">
        <v>16500360.6</v>
      </c>
      <c r="D15" s="3">
        <v>16100000</v>
      </c>
      <c r="E15" s="3">
        <v>16500000</v>
      </c>
      <c r="F15" s="3">
        <v>17500000</v>
      </c>
      <c r="G15" s="3">
        <v>18200000</v>
      </c>
      <c r="H15" s="3">
        <v>18800000</v>
      </c>
      <c r="I15" s="3">
        <v>19450000</v>
      </c>
      <c r="J15" s="3">
        <v>20150000</v>
      </c>
      <c r="K15" s="3"/>
    </row>
    <row r="16" spans="1:11" ht="12.75">
      <c r="A16" s="3" t="s">
        <v>10</v>
      </c>
      <c r="B16" s="3" t="s">
        <v>17</v>
      </c>
      <c r="C16" s="3">
        <v>3513102</v>
      </c>
      <c r="D16" s="3">
        <v>3615000</v>
      </c>
      <c r="E16" s="3">
        <v>3700000</v>
      </c>
      <c r="F16" s="3">
        <v>3810000</v>
      </c>
      <c r="G16" s="3">
        <v>3900000</v>
      </c>
      <c r="H16" s="3">
        <v>4020000</v>
      </c>
      <c r="I16" s="3">
        <v>4150000</v>
      </c>
      <c r="J16" s="3">
        <v>4280000</v>
      </c>
      <c r="K16" s="3"/>
    </row>
    <row r="17" spans="1:11" ht="38.25">
      <c r="A17" s="9" t="s">
        <v>11</v>
      </c>
      <c r="B17" s="10" t="s">
        <v>96</v>
      </c>
      <c r="C17" s="3">
        <f>108926+80000</f>
        <v>188926</v>
      </c>
      <c r="D17" s="3">
        <f>39534+70000</f>
        <v>109534</v>
      </c>
      <c r="E17" s="3">
        <f>E18+E19+E20+E21</f>
        <v>0</v>
      </c>
      <c r="F17" s="3">
        <f>F18+F19+F20+F21</f>
        <v>0</v>
      </c>
      <c r="G17" s="3"/>
      <c r="H17" s="3"/>
      <c r="I17" s="3"/>
      <c r="J17" s="3"/>
      <c r="K17" s="3"/>
    </row>
    <row r="18" spans="1:11" ht="38.25">
      <c r="A18" s="3"/>
      <c r="B18" s="11" t="s">
        <v>94</v>
      </c>
      <c r="C18" s="3">
        <v>131751</v>
      </c>
      <c r="D18" s="3">
        <v>39534</v>
      </c>
      <c r="E18" s="3">
        <v>0</v>
      </c>
      <c r="F18" s="3">
        <v>0</v>
      </c>
      <c r="G18" s="3"/>
      <c r="H18" s="3"/>
      <c r="I18" s="3"/>
      <c r="J18" s="3"/>
      <c r="K18" s="3"/>
    </row>
    <row r="19" spans="1:11" ht="25.5">
      <c r="A19" s="3"/>
      <c r="B19" s="11" t="s">
        <v>18</v>
      </c>
      <c r="C19" s="3">
        <v>0</v>
      </c>
      <c r="D19" s="3">
        <v>0</v>
      </c>
      <c r="E19" s="3">
        <v>0</v>
      </c>
      <c r="F19" s="3">
        <v>0</v>
      </c>
      <c r="G19" s="3"/>
      <c r="H19" s="3"/>
      <c r="I19" s="3"/>
      <c r="J19" s="3"/>
      <c r="K19" s="3"/>
    </row>
    <row r="20" spans="1:11" ht="12.75">
      <c r="A20" s="3"/>
      <c r="B20" s="12" t="s">
        <v>19</v>
      </c>
      <c r="C20" s="3">
        <v>80000</v>
      </c>
      <c r="D20" s="3">
        <v>70000</v>
      </c>
      <c r="E20" s="3">
        <v>0</v>
      </c>
      <c r="F20" s="3">
        <v>0</v>
      </c>
      <c r="G20" s="3"/>
      <c r="H20" s="3"/>
      <c r="I20" s="3"/>
      <c r="J20" s="3"/>
      <c r="K20" s="3"/>
    </row>
    <row r="21" spans="1:11" ht="25.5">
      <c r="A21" s="3"/>
      <c r="B21" s="11" t="s">
        <v>20</v>
      </c>
      <c r="C21" s="3">
        <v>0</v>
      </c>
      <c r="D21" s="3">
        <v>0</v>
      </c>
      <c r="E21" s="3">
        <v>0</v>
      </c>
      <c r="F21" s="3">
        <v>0</v>
      </c>
      <c r="G21" s="3"/>
      <c r="H21" s="3"/>
      <c r="I21" s="3"/>
      <c r="J21" s="3"/>
      <c r="K21" s="3"/>
    </row>
    <row r="22" spans="1:11" ht="12.75">
      <c r="A22" s="3" t="s">
        <v>21</v>
      </c>
      <c r="B22" s="7" t="s">
        <v>23</v>
      </c>
      <c r="C22" s="3">
        <f>C14-C15-C16-C17</f>
        <v>11024073.67</v>
      </c>
      <c r="D22" s="3">
        <f aca="true" t="shared" si="1" ref="D22:K22">D14-D15-D16-D17</f>
        <v>10425466</v>
      </c>
      <c r="E22" s="19">
        <f t="shared" si="1"/>
        <v>11042575.399999999</v>
      </c>
      <c r="F22" s="3">
        <f t="shared" si="1"/>
        <v>11150000</v>
      </c>
      <c r="G22" s="3">
        <f t="shared" si="1"/>
        <v>11375000</v>
      </c>
      <c r="H22" s="3">
        <f t="shared" si="1"/>
        <v>11680000</v>
      </c>
      <c r="I22" s="3">
        <f t="shared" si="1"/>
        <v>11950000</v>
      </c>
      <c r="J22" s="3">
        <f t="shared" si="1"/>
        <v>12170000</v>
      </c>
      <c r="K22" s="3">
        <f t="shared" si="1"/>
        <v>0</v>
      </c>
    </row>
    <row r="23" spans="1:11" ht="25.5">
      <c r="A23" s="3" t="s">
        <v>22</v>
      </c>
      <c r="B23" s="7" t="s">
        <v>24</v>
      </c>
      <c r="C23" s="3">
        <f>C8-C14</f>
        <v>3117286.7300000004</v>
      </c>
      <c r="D23" s="3">
        <f>D8-D14</f>
        <v>11615799</v>
      </c>
      <c r="E23" s="19">
        <f>E8-E14</f>
        <v>5904101.6000000015</v>
      </c>
      <c r="F23" s="3">
        <f>F8-F14</f>
        <v>4674518</v>
      </c>
      <c r="G23" s="2"/>
      <c r="H23" s="2"/>
      <c r="I23" s="2"/>
      <c r="J23" s="2"/>
      <c r="K23" s="2"/>
    </row>
    <row r="24" spans="1:11" ht="12.75">
      <c r="A24" s="3" t="s">
        <v>25</v>
      </c>
      <c r="B24" s="3" t="s">
        <v>26</v>
      </c>
      <c r="C24" s="3">
        <f>C25+C26+C27</f>
        <v>470594</v>
      </c>
      <c r="D24" s="3">
        <f>D25+D26+D27</f>
        <v>0</v>
      </c>
      <c r="E24" s="3">
        <f>E25+E26+E27</f>
        <v>0</v>
      </c>
      <c r="F24" s="3">
        <f>F25+F26+F27</f>
        <v>0</v>
      </c>
      <c r="G24" s="2"/>
      <c r="H24" s="2"/>
      <c r="I24" s="2"/>
      <c r="J24" s="2"/>
      <c r="K24" s="2"/>
    </row>
    <row r="25" spans="1:11" ht="12.75">
      <c r="A25" s="3" t="s">
        <v>28</v>
      </c>
      <c r="B25" s="3" t="s">
        <v>29</v>
      </c>
      <c r="C25" s="3">
        <v>0</v>
      </c>
      <c r="D25" s="3">
        <v>0</v>
      </c>
      <c r="E25" s="3">
        <v>0</v>
      </c>
      <c r="F25" s="3">
        <v>0</v>
      </c>
      <c r="G25" s="2"/>
      <c r="H25" s="2"/>
      <c r="I25" s="2"/>
      <c r="J25" s="2"/>
      <c r="K25" s="2"/>
    </row>
    <row r="26" spans="1:11" ht="12.75">
      <c r="A26" s="3" t="s">
        <v>30</v>
      </c>
      <c r="B26" s="3" t="s">
        <v>31</v>
      </c>
      <c r="C26" s="3">
        <v>470594</v>
      </c>
      <c r="D26" s="3">
        <v>0</v>
      </c>
      <c r="E26" s="3">
        <v>0</v>
      </c>
      <c r="F26" s="3">
        <v>0</v>
      </c>
      <c r="G26" s="2"/>
      <c r="H26" s="2"/>
      <c r="I26" s="2"/>
      <c r="J26" s="2"/>
      <c r="K26" s="2"/>
    </row>
    <row r="27" spans="1:11" ht="12.75">
      <c r="A27" s="3" t="s">
        <v>32</v>
      </c>
      <c r="B27" s="3" t="s">
        <v>33</v>
      </c>
      <c r="C27" s="3">
        <v>0</v>
      </c>
      <c r="D27" s="3">
        <v>0</v>
      </c>
      <c r="E27" s="3">
        <v>0</v>
      </c>
      <c r="F27" s="3">
        <v>0</v>
      </c>
      <c r="G27" s="2"/>
      <c r="H27" s="2"/>
      <c r="I27" s="2"/>
      <c r="J27" s="2"/>
      <c r="K27" s="2"/>
    </row>
    <row r="28" spans="1:11" ht="25.5">
      <c r="A28" s="3" t="s">
        <v>27</v>
      </c>
      <c r="B28" s="7" t="s">
        <v>116</v>
      </c>
      <c r="C28" s="3">
        <f>C23+C24</f>
        <v>3587880.7300000004</v>
      </c>
      <c r="D28" s="3">
        <f>D23+D24</f>
        <v>11615799</v>
      </c>
      <c r="E28" s="19">
        <f>E23+E24</f>
        <v>5904101.6000000015</v>
      </c>
      <c r="F28" s="3">
        <f>F23+F24</f>
        <v>4674518</v>
      </c>
      <c r="G28" s="2"/>
      <c r="H28" s="2"/>
      <c r="I28" s="2"/>
      <c r="J28" s="2"/>
      <c r="K28" s="2"/>
    </row>
    <row r="29" spans="1:11" ht="12.75">
      <c r="A29" s="3" t="s">
        <v>34</v>
      </c>
      <c r="B29" s="3" t="s">
        <v>35</v>
      </c>
      <c r="C29" s="34">
        <f>C30+C37</f>
        <v>2365924</v>
      </c>
      <c r="D29" s="34">
        <f aca="true" t="shared" si="2" ref="D29:J29">D30+D37</f>
        <v>4746825</v>
      </c>
      <c r="E29" s="34">
        <f t="shared" si="2"/>
        <v>1442101.6</v>
      </c>
      <c r="F29" s="34">
        <f t="shared" si="2"/>
        <v>2067500</v>
      </c>
      <c r="G29" s="34">
        <f t="shared" si="2"/>
        <v>2011000</v>
      </c>
      <c r="H29" s="34">
        <f t="shared" si="2"/>
        <v>2540000</v>
      </c>
      <c r="I29" s="34">
        <f t="shared" si="2"/>
        <v>2603000</v>
      </c>
      <c r="J29" s="34">
        <f t="shared" si="2"/>
        <v>380000</v>
      </c>
      <c r="K29" s="3">
        <f>K30+K37</f>
        <v>0</v>
      </c>
    </row>
    <row r="30" spans="1:11" ht="12.75">
      <c r="A30" s="3" t="s">
        <v>36</v>
      </c>
      <c r="B30" s="3" t="s">
        <v>37</v>
      </c>
      <c r="C30" s="3">
        <f aca="true" t="shared" si="3" ref="C30:K30">C31+C33+C35</f>
        <v>505046</v>
      </c>
      <c r="D30" s="3">
        <f t="shared" si="3"/>
        <v>455000</v>
      </c>
      <c r="E30" s="3">
        <f t="shared" si="3"/>
        <v>495000</v>
      </c>
      <c r="F30" s="3">
        <f t="shared" si="3"/>
        <v>515000</v>
      </c>
      <c r="G30" s="3">
        <f t="shared" si="3"/>
        <v>390000</v>
      </c>
      <c r="H30" s="3">
        <f t="shared" si="3"/>
        <v>280000</v>
      </c>
      <c r="I30" s="3">
        <f t="shared" si="3"/>
        <v>140000</v>
      </c>
      <c r="J30" s="3">
        <f t="shared" si="3"/>
        <v>15000</v>
      </c>
      <c r="K30" s="3">
        <f t="shared" si="3"/>
        <v>0</v>
      </c>
    </row>
    <row r="31" spans="1:11" ht="12.75">
      <c r="A31" s="3" t="s">
        <v>38</v>
      </c>
      <c r="B31" s="3" t="s">
        <v>39</v>
      </c>
      <c r="C31" s="3">
        <v>360000</v>
      </c>
      <c r="D31" s="3">
        <v>455000</v>
      </c>
      <c r="E31" s="3">
        <v>495000</v>
      </c>
      <c r="F31" s="3">
        <v>475000</v>
      </c>
      <c r="G31" s="14">
        <v>390000</v>
      </c>
      <c r="H31" s="14">
        <v>280000</v>
      </c>
      <c r="I31" s="14">
        <v>140000</v>
      </c>
      <c r="J31" s="14">
        <v>15000</v>
      </c>
      <c r="K31" s="3"/>
    </row>
    <row r="32" spans="1:11" ht="40.5" customHeight="1">
      <c r="A32" s="3"/>
      <c r="B32" s="11" t="s">
        <v>42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/>
    </row>
    <row r="33" spans="1:11" ht="25.5">
      <c r="A33" s="3" t="s">
        <v>40</v>
      </c>
      <c r="B33" s="7" t="s">
        <v>41</v>
      </c>
      <c r="C33" s="3">
        <v>145046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/>
    </row>
    <row r="34" spans="1:11" ht="38.25" customHeight="1">
      <c r="A34" s="3"/>
      <c r="B34" s="11" t="s">
        <v>42</v>
      </c>
      <c r="C34" s="3">
        <v>95046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/>
    </row>
    <row r="35" spans="1:11" ht="38.25">
      <c r="A35" s="3" t="s">
        <v>43</v>
      </c>
      <c r="B35" s="7" t="s">
        <v>97</v>
      </c>
      <c r="C35" s="3">
        <v>0</v>
      </c>
      <c r="D35" s="3">
        <v>0</v>
      </c>
      <c r="E35" s="3">
        <v>0</v>
      </c>
      <c r="F35" s="3">
        <v>40000</v>
      </c>
      <c r="G35" s="3">
        <v>0</v>
      </c>
      <c r="H35" s="3">
        <v>0</v>
      </c>
      <c r="I35" s="3">
        <v>0</v>
      </c>
      <c r="J35" s="3">
        <v>0</v>
      </c>
      <c r="K35" s="3"/>
    </row>
    <row r="36" spans="1:11" ht="40.5" customHeight="1">
      <c r="A36" s="3"/>
      <c r="B36" s="11" t="s">
        <v>42</v>
      </c>
      <c r="C36" s="3">
        <v>0</v>
      </c>
      <c r="D36" s="3">
        <v>0</v>
      </c>
      <c r="E36" s="3">
        <v>0</v>
      </c>
      <c r="F36" s="3">
        <v>40000</v>
      </c>
      <c r="G36" s="3">
        <v>0</v>
      </c>
      <c r="H36" s="3">
        <v>0</v>
      </c>
      <c r="I36" s="3">
        <v>0</v>
      </c>
      <c r="J36" s="3">
        <v>0</v>
      </c>
      <c r="K36" s="3"/>
    </row>
    <row r="37" spans="1:11" ht="25.5">
      <c r="A37" s="3" t="s">
        <v>44</v>
      </c>
      <c r="B37" s="7" t="s">
        <v>117</v>
      </c>
      <c r="C37" s="3">
        <f>1876500-15622</f>
        <v>1860878</v>
      </c>
      <c r="D37" s="3">
        <v>4291825</v>
      </c>
      <c r="E37" s="19">
        <v>947101.6</v>
      </c>
      <c r="F37" s="19">
        <v>1552500</v>
      </c>
      <c r="G37" s="3">
        <v>1621000</v>
      </c>
      <c r="H37" s="3">
        <v>2260000</v>
      </c>
      <c r="I37" s="3">
        <v>2463000</v>
      </c>
      <c r="J37" s="3">
        <v>365000</v>
      </c>
      <c r="K37" s="3"/>
    </row>
    <row r="38" spans="1:11" ht="36.75" customHeight="1">
      <c r="A38" s="3"/>
      <c r="B38" s="11" t="s">
        <v>42</v>
      </c>
      <c r="C38" s="3">
        <v>398378</v>
      </c>
      <c r="D38" s="3">
        <v>2879325</v>
      </c>
      <c r="E38" s="3">
        <v>0</v>
      </c>
      <c r="F38" s="3">
        <v>0</v>
      </c>
      <c r="G38" s="3"/>
      <c r="H38" s="3"/>
      <c r="I38" s="3"/>
      <c r="J38" s="3"/>
      <c r="K38" s="3"/>
    </row>
    <row r="39" spans="1:11" ht="12.75">
      <c r="A39" s="3" t="s">
        <v>45</v>
      </c>
      <c r="B39" s="3" t="s">
        <v>46</v>
      </c>
      <c r="C39" s="17">
        <v>0</v>
      </c>
      <c r="D39" s="17">
        <v>0</v>
      </c>
      <c r="E39" s="17">
        <v>0</v>
      </c>
      <c r="F39" s="17">
        <v>0</v>
      </c>
      <c r="G39" s="2"/>
      <c r="H39" s="2"/>
      <c r="I39" s="2"/>
      <c r="J39" s="2"/>
      <c r="K39" s="2"/>
    </row>
    <row r="40" spans="1:11" ht="25.5">
      <c r="A40" s="3" t="s">
        <v>47</v>
      </c>
      <c r="B40" s="7" t="s">
        <v>118</v>
      </c>
      <c r="C40" s="3">
        <f>C28-C29-C39</f>
        <v>1221956.7300000004</v>
      </c>
      <c r="D40" s="3">
        <f>D28-D29-D39</f>
        <v>6868974</v>
      </c>
      <c r="E40" s="3">
        <f>E28-E29-E39</f>
        <v>4462000.000000002</v>
      </c>
      <c r="F40" s="3">
        <f>F28-F29-F39</f>
        <v>2607018</v>
      </c>
      <c r="G40" s="2"/>
      <c r="H40" s="2"/>
      <c r="I40" s="2"/>
      <c r="J40" s="2"/>
      <c r="K40" s="2"/>
    </row>
    <row r="41" spans="1:11" ht="12.75">
      <c r="A41" s="3" t="s">
        <v>48</v>
      </c>
      <c r="B41" s="3" t="s">
        <v>49</v>
      </c>
      <c r="C41" s="3">
        <f>6107281.73+32000+15000</f>
        <v>6154281.73</v>
      </c>
      <c r="D41" s="3">
        <v>10101974</v>
      </c>
      <c r="E41" s="3">
        <v>5600000</v>
      </c>
      <c r="F41" s="3">
        <v>2607018</v>
      </c>
      <c r="G41" s="3">
        <v>2164000</v>
      </c>
      <c r="H41" s="3">
        <v>1660000</v>
      </c>
      <c r="I41" s="3">
        <v>1447000</v>
      </c>
      <c r="J41" s="3">
        <v>3520000</v>
      </c>
      <c r="K41" s="3"/>
    </row>
    <row r="42" spans="1:11" ht="25.5">
      <c r="A42" s="3" t="s">
        <v>50</v>
      </c>
      <c r="B42" s="7" t="s">
        <v>119</v>
      </c>
      <c r="C42" s="3">
        <f>C43+C44+C45</f>
        <v>887143</v>
      </c>
      <c r="D42" s="3">
        <f>D43+D44+D45</f>
        <v>8997159</v>
      </c>
      <c r="E42" s="3">
        <f>E43+E44+E45</f>
        <v>4461572</v>
      </c>
      <c r="F42" s="3">
        <f>F43+F44+F45</f>
        <v>0</v>
      </c>
      <c r="G42" s="2"/>
      <c r="H42" s="2"/>
      <c r="I42" s="2"/>
      <c r="J42" s="2"/>
      <c r="K42" s="2"/>
    </row>
    <row r="43" spans="1:11" ht="38.25">
      <c r="A43" s="3"/>
      <c r="B43" s="11" t="s">
        <v>94</v>
      </c>
      <c r="C43" s="3">
        <v>797143</v>
      </c>
      <c r="D43" s="3">
        <v>8919159</v>
      </c>
      <c r="E43" s="3">
        <v>3461572</v>
      </c>
      <c r="F43" s="3">
        <v>0</v>
      </c>
      <c r="G43" s="2"/>
      <c r="H43" s="2"/>
      <c r="I43" s="2"/>
      <c r="J43" s="2"/>
      <c r="K43" s="2"/>
    </row>
    <row r="44" spans="1:11" ht="12.75" customHeight="1">
      <c r="A44" s="3"/>
      <c r="B44" s="12" t="s">
        <v>103</v>
      </c>
      <c r="C44" s="3">
        <v>90000</v>
      </c>
      <c r="D44" s="3">
        <v>78000</v>
      </c>
      <c r="E44" s="3">
        <v>1000000</v>
      </c>
      <c r="F44" s="3">
        <v>0</v>
      </c>
      <c r="G44" s="2"/>
      <c r="H44" s="2"/>
      <c r="I44" s="2"/>
      <c r="J44" s="2"/>
      <c r="K44" s="2"/>
    </row>
    <row r="45" spans="1:11" ht="12.75">
      <c r="A45" s="3"/>
      <c r="B45" s="12" t="s">
        <v>18</v>
      </c>
      <c r="C45" s="3">
        <v>0</v>
      </c>
      <c r="D45" s="3">
        <v>0</v>
      </c>
      <c r="E45" s="3">
        <v>0</v>
      </c>
      <c r="F45" s="3">
        <v>0</v>
      </c>
      <c r="G45" s="2"/>
      <c r="H45" s="2"/>
      <c r="I45" s="2"/>
      <c r="J45" s="2"/>
      <c r="K45" s="2"/>
    </row>
    <row r="46" spans="1:11" ht="12.75">
      <c r="A46" s="3" t="s">
        <v>51</v>
      </c>
      <c r="B46" s="3" t="s">
        <v>52</v>
      </c>
      <c r="C46" s="3">
        <v>5220138.73</v>
      </c>
      <c r="D46" s="3">
        <f>D41-D42</f>
        <v>1104815</v>
      </c>
      <c r="E46" s="3">
        <f>E41-E42</f>
        <v>1138428</v>
      </c>
      <c r="F46" s="3">
        <f>F41-F42</f>
        <v>2607018</v>
      </c>
      <c r="G46" s="2"/>
      <c r="H46" s="2"/>
      <c r="I46" s="2"/>
      <c r="J46" s="2"/>
      <c r="K46" s="2"/>
    </row>
    <row r="47" spans="1:11" ht="25.5">
      <c r="A47" s="3" t="s">
        <v>53</v>
      </c>
      <c r="B47" s="7" t="s">
        <v>120</v>
      </c>
      <c r="C47" s="3">
        <v>4932325</v>
      </c>
      <c r="D47" s="3">
        <v>3233000</v>
      </c>
      <c r="E47" s="3">
        <v>1138000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/>
    </row>
    <row r="48" spans="1:11" ht="31.5" customHeight="1">
      <c r="A48" s="3"/>
      <c r="B48" s="41" t="s">
        <v>42</v>
      </c>
      <c r="C48" s="3">
        <v>2879325</v>
      </c>
      <c r="D48" s="3">
        <v>0</v>
      </c>
      <c r="E48" s="3">
        <v>0</v>
      </c>
      <c r="F48" s="3"/>
      <c r="G48" s="2"/>
      <c r="H48" s="2"/>
      <c r="I48" s="2"/>
      <c r="J48" s="2"/>
      <c r="K48" s="2"/>
    </row>
    <row r="49" spans="1:11" ht="12.75">
      <c r="A49" s="3" t="s">
        <v>54</v>
      </c>
      <c r="B49" s="3" t="s">
        <v>55</v>
      </c>
      <c r="C49" s="3">
        <f>C40-C41+C47</f>
        <v>0</v>
      </c>
      <c r="D49" s="3">
        <f>D40-D41+D47</f>
        <v>0</v>
      </c>
      <c r="E49" s="34">
        <f>E40-E41+E47</f>
        <v>1.862645149230957E-09</v>
      </c>
      <c r="F49" s="3">
        <f>F40-F41+F47</f>
        <v>0</v>
      </c>
      <c r="G49" s="2"/>
      <c r="H49" s="2"/>
      <c r="I49" s="2"/>
      <c r="J49" s="2"/>
      <c r="K49" s="2"/>
    </row>
    <row r="50" spans="1:11" ht="12.75">
      <c r="A50" s="43" t="s">
        <v>56</v>
      </c>
      <c r="B50" s="44"/>
      <c r="C50" s="28"/>
      <c r="D50" s="28"/>
      <c r="E50" s="28"/>
      <c r="F50" s="28"/>
      <c r="G50" s="2"/>
      <c r="H50" s="2"/>
      <c r="I50" s="2"/>
      <c r="J50" s="2"/>
      <c r="K50" s="2"/>
    </row>
    <row r="51" spans="1:11" ht="12.75">
      <c r="A51" s="48" t="s">
        <v>1</v>
      </c>
      <c r="B51" s="48" t="s">
        <v>57</v>
      </c>
      <c r="C51" s="27"/>
      <c r="D51" s="50" t="s">
        <v>3</v>
      </c>
      <c r="E51" s="44"/>
      <c r="F51" s="44"/>
      <c r="G51" s="42"/>
      <c r="H51" s="42"/>
      <c r="I51" s="42"/>
      <c r="J51" s="42"/>
      <c r="K51" s="15"/>
    </row>
    <row r="52" spans="1:11" ht="12.75">
      <c r="A52" s="49"/>
      <c r="B52" s="49"/>
      <c r="C52" s="13">
        <v>2012</v>
      </c>
      <c r="D52" s="21">
        <v>2013</v>
      </c>
      <c r="E52" s="21">
        <v>2014</v>
      </c>
      <c r="F52" s="21">
        <v>2015</v>
      </c>
      <c r="G52" s="13">
        <v>2016</v>
      </c>
      <c r="H52" s="13">
        <v>2017</v>
      </c>
      <c r="I52" s="13">
        <v>2018</v>
      </c>
      <c r="J52" s="13">
        <v>2019</v>
      </c>
      <c r="K52" s="5"/>
    </row>
    <row r="53" spans="1:11" ht="12.75">
      <c r="A53" s="23">
        <v>1</v>
      </c>
      <c r="B53" s="23">
        <v>2</v>
      </c>
      <c r="C53" s="23">
        <v>3</v>
      </c>
      <c r="D53" s="23">
        <v>4</v>
      </c>
      <c r="E53" s="23">
        <v>5</v>
      </c>
      <c r="F53" s="23">
        <v>6</v>
      </c>
      <c r="G53" s="23">
        <v>7</v>
      </c>
      <c r="H53" s="23">
        <v>8</v>
      </c>
      <c r="I53" s="23">
        <v>9</v>
      </c>
      <c r="J53" s="23">
        <v>10</v>
      </c>
      <c r="K53" s="26"/>
    </row>
    <row r="54" spans="1:11" ht="12.75">
      <c r="A54" s="3" t="s">
        <v>58</v>
      </c>
      <c r="B54" s="3" t="s">
        <v>59</v>
      </c>
      <c r="C54" s="19">
        <v>9187315.64</v>
      </c>
      <c r="D54" s="19">
        <v>8070601.6</v>
      </c>
      <c r="E54" s="19">
        <v>8261500</v>
      </c>
      <c r="F54" s="3">
        <v>6709000</v>
      </c>
      <c r="G54" s="3">
        <v>5088000</v>
      </c>
      <c r="H54" s="3">
        <v>2828000</v>
      </c>
      <c r="I54" s="3">
        <v>365000</v>
      </c>
      <c r="J54" s="4">
        <v>0</v>
      </c>
      <c r="K54" s="4"/>
    </row>
    <row r="55" spans="1:11" ht="38.25">
      <c r="A55" s="3"/>
      <c r="B55" s="11" t="s">
        <v>121</v>
      </c>
      <c r="C55" s="3">
        <v>2879325</v>
      </c>
      <c r="D55" s="3">
        <v>0</v>
      </c>
      <c r="E55" s="3"/>
      <c r="F55" s="3"/>
      <c r="G55" s="3"/>
      <c r="H55" s="3"/>
      <c r="I55" s="3"/>
      <c r="J55" s="3"/>
      <c r="K55" s="3"/>
    </row>
    <row r="56" spans="1:11" ht="12.75">
      <c r="A56" s="3" t="s">
        <v>60</v>
      </c>
      <c r="B56" s="3" t="s">
        <v>61</v>
      </c>
      <c r="C56" s="19">
        <f>1965888.1-15622</f>
        <v>1950266.1</v>
      </c>
      <c r="D56" s="19">
        <v>4349714.04</v>
      </c>
      <c r="E56" s="19">
        <v>947101.6</v>
      </c>
      <c r="F56" s="34">
        <v>1552500</v>
      </c>
      <c r="G56" s="34">
        <v>1621000</v>
      </c>
      <c r="H56" s="34">
        <v>2260000</v>
      </c>
      <c r="I56" s="34">
        <v>2463000</v>
      </c>
      <c r="J56" s="34">
        <v>365000</v>
      </c>
      <c r="K56" s="3">
        <f>K29</f>
        <v>0</v>
      </c>
    </row>
    <row r="57" spans="1:11" ht="38.25">
      <c r="A57" s="3"/>
      <c r="B57" s="11" t="s">
        <v>121</v>
      </c>
      <c r="C57" s="3">
        <v>398378</v>
      </c>
      <c r="D57" s="3">
        <v>2879325</v>
      </c>
      <c r="E57" s="3">
        <v>0</v>
      </c>
      <c r="F57" s="3"/>
      <c r="G57" s="3"/>
      <c r="H57" s="3"/>
      <c r="I57" s="3"/>
      <c r="J57" s="3"/>
      <c r="K57" s="3"/>
    </row>
    <row r="58" spans="1:11" ht="25.5">
      <c r="A58" s="3" t="s">
        <v>62</v>
      </c>
      <c r="B58" s="7" t="s">
        <v>63</v>
      </c>
      <c r="C58" s="19">
        <f>C59+C60+C61+C62+C63</f>
        <v>1965888.1</v>
      </c>
      <c r="D58" s="19">
        <f aca="true" t="shared" si="4" ref="D58:J58">D59+D60+D61+D62+D63</f>
        <v>4349714.04</v>
      </c>
      <c r="E58" s="19">
        <f t="shared" si="4"/>
        <v>947101.6</v>
      </c>
      <c r="F58" s="34">
        <f t="shared" si="4"/>
        <v>1552500</v>
      </c>
      <c r="G58" s="34">
        <f t="shared" si="4"/>
        <v>1621000</v>
      </c>
      <c r="H58" s="34">
        <f t="shared" si="4"/>
        <v>2260000</v>
      </c>
      <c r="I58" s="34">
        <f t="shared" si="4"/>
        <v>2463000</v>
      </c>
      <c r="J58" s="34">
        <f t="shared" si="4"/>
        <v>365000</v>
      </c>
      <c r="K58" s="3"/>
    </row>
    <row r="59" spans="1:11" ht="12.75">
      <c r="A59" s="3"/>
      <c r="B59" s="3" t="s">
        <v>64</v>
      </c>
      <c r="C59" s="3">
        <v>0</v>
      </c>
      <c r="D59" s="3">
        <v>1058825</v>
      </c>
      <c r="E59" s="3">
        <v>0</v>
      </c>
      <c r="F59" s="3">
        <v>1552500</v>
      </c>
      <c r="G59" s="3">
        <v>1621000</v>
      </c>
      <c r="H59" s="3">
        <v>2260000</v>
      </c>
      <c r="I59" s="3">
        <v>2463000</v>
      </c>
      <c r="J59" s="3">
        <v>365000</v>
      </c>
      <c r="K59" s="3"/>
    </row>
    <row r="60" spans="1:11" ht="12.75">
      <c r="A60" s="3"/>
      <c r="B60" s="3" t="s">
        <v>65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/>
    </row>
    <row r="61" spans="1:11" ht="25.5">
      <c r="A61" s="3"/>
      <c r="B61" s="7" t="s">
        <v>66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/>
    </row>
    <row r="62" spans="1:11" ht="25.5">
      <c r="A62" s="3"/>
      <c r="B62" s="7" t="s">
        <v>67</v>
      </c>
      <c r="C62" s="3">
        <v>1876500</v>
      </c>
      <c r="D62" s="3">
        <v>3233000</v>
      </c>
      <c r="E62" s="19">
        <v>947101.6</v>
      </c>
      <c r="F62" s="34">
        <v>0</v>
      </c>
      <c r="G62" s="3"/>
      <c r="H62" s="3"/>
      <c r="I62" s="3"/>
      <c r="J62" s="3"/>
      <c r="K62" s="3"/>
    </row>
    <row r="63" spans="1:11" ht="25.5">
      <c r="A63" s="3"/>
      <c r="B63" s="39" t="s">
        <v>139</v>
      </c>
      <c r="C63" s="19">
        <v>89388.1</v>
      </c>
      <c r="D63" s="3">
        <v>57889.04</v>
      </c>
      <c r="E63" s="19"/>
      <c r="F63" s="34"/>
      <c r="G63" s="3"/>
      <c r="H63" s="3"/>
      <c r="I63" s="3"/>
      <c r="J63" s="3"/>
      <c r="K63" s="3"/>
    </row>
    <row r="64" spans="1:11" ht="25.5">
      <c r="A64" s="3" t="s">
        <v>68</v>
      </c>
      <c r="B64" s="7" t="s">
        <v>98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/>
    </row>
    <row r="65" spans="1:11" ht="12.75">
      <c r="A65" s="3" t="s">
        <v>69</v>
      </c>
      <c r="B65" s="3" t="s">
        <v>70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/>
    </row>
    <row r="66" spans="1:11" ht="38.25">
      <c r="A66" s="3"/>
      <c r="B66" s="11" t="s">
        <v>121</v>
      </c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 t="s">
        <v>71</v>
      </c>
      <c r="B67" s="3" t="s">
        <v>72</v>
      </c>
      <c r="C67" s="3"/>
      <c r="D67" s="3"/>
      <c r="E67" s="3"/>
      <c r="F67" s="3"/>
      <c r="G67" s="3"/>
      <c r="H67" s="3"/>
      <c r="I67" s="3"/>
      <c r="J67" s="3"/>
      <c r="K67" s="3"/>
    </row>
    <row r="68" spans="1:11" ht="39.75" customHeight="1">
      <c r="A68" s="14" t="s">
        <v>73</v>
      </c>
      <c r="B68" s="7" t="s">
        <v>99</v>
      </c>
      <c r="C68" s="40">
        <f>C29*100/C8</f>
        <v>6.888950883026777</v>
      </c>
      <c r="D68" s="40">
        <f>D29*100/D8</f>
        <v>11.338192781176826</v>
      </c>
      <c r="E68" s="36" t="s">
        <v>95</v>
      </c>
      <c r="F68" s="4" t="s">
        <v>95</v>
      </c>
      <c r="G68" s="4" t="s">
        <v>95</v>
      </c>
      <c r="H68" s="4" t="s">
        <v>95</v>
      </c>
      <c r="I68" s="4" t="s">
        <v>95</v>
      </c>
      <c r="J68" s="4" t="s">
        <v>95</v>
      </c>
      <c r="K68" s="4"/>
    </row>
    <row r="69" spans="1:11" ht="38.25">
      <c r="A69" s="3"/>
      <c r="B69" s="7" t="s">
        <v>91</v>
      </c>
      <c r="C69" s="20">
        <f>(C29-C38)*100/C8</f>
        <v>5.728978510761886</v>
      </c>
      <c r="D69" s="20">
        <f>(D29-D38)*100/D8</f>
        <v>4.460681617470145</v>
      </c>
      <c r="E69" s="37" t="s">
        <v>95</v>
      </c>
      <c r="F69" s="4" t="s">
        <v>95</v>
      </c>
      <c r="G69" s="4" t="s">
        <v>95</v>
      </c>
      <c r="H69" s="4" t="s">
        <v>95</v>
      </c>
      <c r="I69" s="4" t="s">
        <v>95</v>
      </c>
      <c r="J69" s="4" t="s">
        <v>95</v>
      </c>
      <c r="K69" s="4"/>
    </row>
    <row r="70" spans="1:11" ht="39" customHeight="1">
      <c r="A70" s="3" t="s">
        <v>74</v>
      </c>
      <c r="B70" s="7" t="s">
        <v>75</v>
      </c>
      <c r="C70" s="19">
        <f>C54*100/C8</f>
        <v>26.751056327601276</v>
      </c>
      <c r="D70" s="19">
        <f>D54*100/D8</f>
        <v>19.277314162808644</v>
      </c>
      <c r="E70" s="37" t="s">
        <v>95</v>
      </c>
      <c r="F70" s="4" t="s">
        <v>95</v>
      </c>
      <c r="G70" s="4" t="s">
        <v>95</v>
      </c>
      <c r="H70" s="4" t="s">
        <v>95</v>
      </c>
      <c r="I70" s="4" t="s">
        <v>95</v>
      </c>
      <c r="J70" s="4" t="s">
        <v>95</v>
      </c>
      <c r="K70" s="4"/>
    </row>
    <row r="71" spans="1:11" ht="38.25">
      <c r="A71" s="3"/>
      <c r="B71" s="7" t="s">
        <v>92</v>
      </c>
      <c r="C71" s="19">
        <f>(C54-C55)*100/C8</f>
        <v>18.36721622907272</v>
      </c>
      <c r="D71" s="19">
        <f>(D54-D55)*100/D8</f>
        <v>19.277314162808644</v>
      </c>
      <c r="E71" s="37" t="s">
        <v>95</v>
      </c>
      <c r="F71" s="4" t="s">
        <v>95</v>
      </c>
      <c r="G71" s="4" t="s">
        <v>95</v>
      </c>
      <c r="H71" s="4" t="s">
        <v>95</v>
      </c>
      <c r="I71" s="4" t="s">
        <v>95</v>
      </c>
      <c r="J71" s="4" t="s">
        <v>95</v>
      </c>
      <c r="K71" s="4"/>
    </row>
    <row r="72" spans="1:11" ht="25.5">
      <c r="A72" s="3" t="s">
        <v>76</v>
      </c>
      <c r="B72" s="7" t="s">
        <v>77</v>
      </c>
      <c r="C72" s="18">
        <f>(C9+C12-(C14+C30))/C8</f>
        <v>0.03286277016524901</v>
      </c>
      <c r="D72" s="18">
        <f aca="true" t="shared" si="5" ref="D72:J72">(D9+D12-(D14+D30))/D8</f>
        <v>0.08300331256068945</v>
      </c>
      <c r="E72" s="18">
        <f t="shared" si="5"/>
        <v>0.10088182584945624</v>
      </c>
      <c r="F72" s="18">
        <f t="shared" si="5"/>
        <v>0.09573303200003835</v>
      </c>
      <c r="G72" s="18">
        <f t="shared" si="5"/>
        <v>0.09920318725099601</v>
      </c>
      <c r="H72" s="18">
        <f t="shared" si="5"/>
        <v>0.1</v>
      </c>
      <c r="I72" s="18">
        <f t="shared" si="5"/>
        <v>0.09747474747474748</v>
      </c>
      <c r="J72" s="18">
        <f t="shared" si="5"/>
        <v>0.09469135802469136</v>
      </c>
      <c r="K72" s="18" t="e">
        <f>(K9+K12-(K14+K30))/K8</f>
        <v>#DIV/0!</v>
      </c>
    </row>
    <row r="73" spans="1:11" ht="51">
      <c r="A73" s="3" t="s">
        <v>78</v>
      </c>
      <c r="B73" s="7" t="s">
        <v>100</v>
      </c>
      <c r="C73" s="4" t="s">
        <v>95</v>
      </c>
      <c r="D73" s="4" t="s">
        <v>95</v>
      </c>
      <c r="E73" s="18">
        <v>0.039</v>
      </c>
      <c r="F73" s="18">
        <f aca="true" t="shared" si="6" ref="F73:K73">(E72+D72+C72)/3</f>
        <v>0.07224930285846491</v>
      </c>
      <c r="G73" s="18">
        <f t="shared" si="6"/>
        <v>0.09320605680339468</v>
      </c>
      <c r="H73" s="18">
        <f t="shared" si="6"/>
        <v>0.09860601503349686</v>
      </c>
      <c r="I73" s="18">
        <f>(H72+G72+F72)/3</f>
        <v>0.09831207308367812</v>
      </c>
      <c r="J73" s="18">
        <f t="shared" si="6"/>
        <v>0.09889264490858117</v>
      </c>
      <c r="K73" s="18">
        <f t="shared" si="6"/>
        <v>0.0973887018331463</v>
      </c>
    </row>
    <row r="74" spans="1:11" ht="38.25">
      <c r="A74" s="3" t="s">
        <v>79</v>
      </c>
      <c r="B74" s="7" t="s">
        <v>80</v>
      </c>
      <c r="C74" s="4" t="s">
        <v>95</v>
      </c>
      <c r="D74" s="4" t="s">
        <v>95</v>
      </c>
      <c r="E74" s="18">
        <f aca="true" t="shared" si="7" ref="E74:K74">E29/E82</f>
        <v>0.038821819782157097</v>
      </c>
      <c r="F74" s="18">
        <f t="shared" si="7"/>
        <v>0.05567596164840486</v>
      </c>
      <c r="G74" s="18">
        <f t="shared" si="7"/>
        <v>0.05341301460823373</v>
      </c>
      <c r="H74" s="18">
        <f t="shared" si="7"/>
        <v>0.06563307493540052</v>
      </c>
      <c r="I74" s="18">
        <f t="shared" si="7"/>
        <v>0.06573232323232323</v>
      </c>
      <c r="J74" s="18">
        <f t="shared" si="7"/>
        <v>0.009382716049382716</v>
      </c>
      <c r="K74" s="18" t="e">
        <f t="shared" si="7"/>
        <v>#DIV/0!</v>
      </c>
    </row>
    <row r="75" spans="1:11" ht="38.25">
      <c r="A75" s="3"/>
      <c r="B75" s="7" t="s">
        <v>93</v>
      </c>
      <c r="C75" s="4" t="s">
        <v>95</v>
      </c>
      <c r="D75" s="4" t="s">
        <v>95</v>
      </c>
      <c r="E75" s="18">
        <f aca="true" t="shared" si="8" ref="E75:K75">E29/E82</f>
        <v>0.038821819782157097</v>
      </c>
      <c r="F75" s="18">
        <f t="shared" si="8"/>
        <v>0.05567596164840486</v>
      </c>
      <c r="G75" s="18">
        <f t="shared" si="8"/>
        <v>0.05341301460823373</v>
      </c>
      <c r="H75" s="18">
        <f t="shared" si="8"/>
        <v>0.06563307493540052</v>
      </c>
      <c r="I75" s="18">
        <f t="shared" si="8"/>
        <v>0.06573232323232323</v>
      </c>
      <c r="J75" s="18">
        <f t="shared" si="8"/>
        <v>0.009382716049382716</v>
      </c>
      <c r="K75" s="18" t="e">
        <f t="shared" si="8"/>
        <v>#DIV/0!</v>
      </c>
    </row>
    <row r="76" spans="1:11" ht="25.5">
      <c r="A76" s="3"/>
      <c r="B76" s="7" t="s">
        <v>81</v>
      </c>
      <c r="C76" s="4" t="s">
        <v>95</v>
      </c>
      <c r="D76" s="4" t="s">
        <v>95</v>
      </c>
      <c r="E76" s="4" t="s">
        <v>101</v>
      </c>
      <c r="F76" s="4" t="s">
        <v>101</v>
      </c>
      <c r="G76" s="4" t="s">
        <v>101</v>
      </c>
      <c r="H76" s="4" t="s">
        <v>101</v>
      </c>
      <c r="I76" s="4" t="s">
        <v>101</v>
      </c>
      <c r="J76" s="4" t="s">
        <v>101</v>
      </c>
      <c r="K76" s="4" t="s">
        <v>101</v>
      </c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49" t="s">
        <v>1</v>
      </c>
      <c r="B79" s="49" t="s">
        <v>57</v>
      </c>
      <c r="C79" s="51">
        <v>2012</v>
      </c>
      <c r="D79" s="45" t="s">
        <v>3</v>
      </c>
      <c r="E79" s="46"/>
      <c r="F79" s="46"/>
      <c r="G79" s="46"/>
      <c r="H79" s="46"/>
      <c r="I79" s="46"/>
      <c r="J79" s="46"/>
      <c r="K79" s="15"/>
    </row>
    <row r="80" spans="1:11" ht="12.75">
      <c r="A80" s="49"/>
      <c r="B80" s="49"/>
      <c r="C80" s="51"/>
      <c r="D80" s="13">
        <v>2013</v>
      </c>
      <c r="E80" s="13">
        <v>2014</v>
      </c>
      <c r="F80" s="13">
        <v>2015</v>
      </c>
      <c r="G80" s="13">
        <v>2016</v>
      </c>
      <c r="H80" s="13">
        <v>2017</v>
      </c>
      <c r="I80" s="13">
        <v>2018</v>
      </c>
      <c r="J80" s="13">
        <v>2019</v>
      </c>
      <c r="K80" s="5"/>
    </row>
    <row r="81" spans="1:11" ht="12.75">
      <c r="A81" s="23">
        <v>1</v>
      </c>
      <c r="B81" s="23">
        <v>2</v>
      </c>
      <c r="C81" s="23">
        <v>3</v>
      </c>
      <c r="D81" s="23">
        <v>4</v>
      </c>
      <c r="E81" s="23">
        <v>5</v>
      </c>
      <c r="F81" s="23">
        <v>6</v>
      </c>
      <c r="G81" s="23">
        <v>7</v>
      </c>
      <c r="H81" s="23">
        <v>8</v>
      </c>
      <c r="I81" s="23">
        <v>9</v>
      </c>
      <c r="J81" s="23">
        <v>10</v>
      </c>
      <c r="K81" s="26"/>
    </row>
    <row r="82" spans="1:11" ht="12.75">
      <c r="A82" s="3" t="s">
        <v>82</v>
      </c>
      <c r="B82" s="3" t="s">
        <v>5</v>
      </c>
      <c r="C82" s="3">
        <f>C8</f>
        <v>34343749</v>
      </c>
      <c r="D82" s="3">
        <f aca="true" t="shared" si="9" ref="D82:K82">D8</f>
        <v>41865799</v>
      </c>
      <c r="E82" s="3">
        <f t="shared" si="9"/>
        <v>37146677</v>
      </c>
      <c r="F82" s="3">
        <f t="shared" si="9"/>
        <v>37134518</v>
      </c>
      <c r="G82" s="3">
        <f t="shared" si="9"/>
        <v>37650000</v>
      </c>
      <c r="H82" s="3">
        <f t="shared" si="9"/>
        <v>38700000</v>
      </c>
      <c r="I82" s="3">
        <f t="shared" si="9"/>
        <v>39600000</v>
      </c>
      <c r="J82" s="3">
        <f t="shared" si="9"/>
        <v>40500000</v>
      </c>
      <c r="K82" s="3">
        <f t="shared" si="9"/>
        <v>0</v>
      </c>
    </row>
    <row r="83" spans="1:11" ht="12.75">
      <c r="A83" s="3" t="s">
        <v>83</v>
      </c>
      <c r="B83" s="3" t="s">
        <v>87</v>
      </c>
      <c r="C83" s="3">
        <f>C14+C30+C41</f>
        <v>37885790</v>
      </c>
      <c r="D83" s="3">
        <f aca="true" t="shared" si="10" ref="D83:K83">D14+D30+D41</f>
        <v>40806974</v>
      </c>
      <c r="E83" s="3">
        <f t="shared" si="10"/>
        <v>37337575.4</v>
      </c>
      <c r="F83" s="34">
        <f t="shared" si="10"/>
        <v>35582018</v>
      </c>
      <c r="G83" s="3">
        <f t="shared" si="10"/>
        <v>36029000</v>
      </c>
      <c r="H83" s="3">
        <f t="shared" si="10"/>
        <v>36440000</v>
      </c>
      <c r="I83" s="3">
        <f t="shared" si="10"/>
        <v>37137000</v>
      </c>
      <c r="J83" s="3">
        <f t="shared" si="10"/>
        <v>40135000</v>
      </c>
      <c r="K83" s="3">
        <f t="shared" si="10"/>
        <v>0</v>
      </c>
    </row>
    <row r="84" spans="1:11" ht="12.75">
      <c r="A84" s="3" t="s">
        <v>84</v>
      </c>
      <c r="B84" s="3" t="s">
        <v>88</v>
      </c>
      <c r="C84" s="3">
        <f>C82-C83</f>
        <v>-3542041</v>
      </c>
      <c r="D84" s="3">
        <f aca="true" t="shared" si="11" ref="D84:K84">D82-D83</f>
        <v>1058825</v>
      </c>
      <c r="E84" s="19">
        <f t="shared" si="11"/>
        <v>-190898.3999999985</v>
      </c>
      <c r="F84" s="34">
        <f t="shared" si="11"/>
        <v>1552500</v>
      </c>
      <c r="G84" s="3">
        <f t="shared" si="11"/>
        <v>1621000</v>
      </c>
      <c r="H84" s="3">
        <f t="shared" si="11"/>
        <v>2260000</v>
      </c>
      <c r="I84" s="3">
        <f t="shared" si="11"/>
        <v>2463000</v>
      </c>
      <c r="J84" s="3">
        <f t="shared" si="11"/>
        <v>365000</v>
      </c>
      <c r="K84" s="3">
        <f t="shared" si="11"/>
        <v>0</v>
      </c>
    </row>
    <row r="85" spans="1:11" ht="12.75">
      <c r="A85" s="3" t="s">
        <v>85</v>
      </c>
      <c r="B85" s="3" t="s">
        <v>89</v>
      </c>
      <c r="C85" s="3">
        <f>C47+C24</f>
        <v>5402919</v>
      </c>
      <c r="D85" s="3">
        <f aca="true" t="shared" si="12" ref="D85:K85">D47+D24</f>
        <v>3233000</v>
      </c>
      <c r="E85" s="3">
        <f t="shared" si="12"/>
        <v>1138000</v>
      </c>
      <c r="F85" s="3">
        <f t="shared" si="12"/>
        <v>0</v>
      </c>
      <c r="G85" s="3">
        <f t="shared" si="12"/>
        <v>0</v>
      </c>
      <c r="H85" s="3">
        <f t="shared" si="12"/>
        <v>0</v>
      </c>
      <c r="I85" s="3">
        <f t="shared" si="12"/>
        <v>0</v>
      </c>
      <c r="J85" s="3">
        <f t="shared" si="12"/>
        <v>0</v>
      </c>
      <c r="K85" s="3">
        <f t="shared" si="12"/>
        <v>0</v>
      </c>
    </row>
    <row r="86" spans="1:11" ht="12.75">
      <c r="A86" s="3" t="s">
        <v>86</v>
      </c>
      <c r="B86" s="3" t="s">
        <v>90</v>
      </c>
      <c r="C86" s="3">
        <f>C37</f>
        <v>1860878</v>
      </c>
      <c r="D86" s="3">
        <f aca="true" t="shared" si="13" ref="D86:K86">D37</f>
        <v>4291825</v>
      </c>
      <c r="E86" s="19">
        <f t="shared" si="13"/>
        <v>947101.6</v>
      </c>
      <c r="F86" s="34">
        <f t="shared" si="13"/>
        <v>1552500</v>
      </c>
      <c r="G86" s="3">
        <f t="shared" si="13"/>
        <v>1621000</v>
      </c>
      <c r="H86" s="3">
        <f t="shared" si="13"/>
        <v>2260000</v>
      </c>
      <c r="I86" s="3">
        <f t="shared" si="13"/>
        <v>2463000</v>
      </c>
      <c r="J86" s="3">
        <f t="shared" si="13"/>
        <v>365000</v>
      </c>
      <c r="K86" s="3">
        <f t="shared" si="13"/>
        <v>0</v>
      </c>
    </row>
    <row r="87" spans="1:11" ht="12.75">
      <c r="A87" s="3" t="s">
        <v>114</v>
      </c>
      <c r="B87" s="3" t="s">
        <v>115</v>
      </c>
      <c r="C87" s="3">
        <f>(C82+C85)-(C83+C86)</f>
        <v>0</v>
      </c>
      <c r="D87" s="3">
        <f aca="true" t="shared" si="14" ref="D87:K87">(D82+D85)-(D83+D86)</f>
        <v>0</v>
      </c>
      <c r="E87" s="3">
        <f t="shared" si="14"/>
        <v>0</v>
      </c>
      <c r="F87" s="3">
        <f t="shared" si="14"/>
        <v>0</v>
      </c>
      <c r="G87" s="3">
        <f t="shared" si="14"/>
        <v>0</v>
      </c>
      <c r="H87" s="3">
        <f t="shared" si="14"/>
        <v>0</v>
      </c>
      <c r="I87" s="3">
        <f t="shared" si="14"/>
        <v>0</v>
      </c>
      <c r="J87" s="3">
        <f t="shared" si="14"/>
        <v>0</v>
      </c>
      <c r="K87" s="3">
        <f t="shared" si="14"/>
        <v>0</v>
      </c>
    </row>
    <row r="88" spans="1:11" ht="12.75">
      <c r="A88" s="2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2:11" ht="12.75">
      <c r="B89" s="30" t="s">
        <v>113</v>
      </c>
      <c r="C89" s="35">
        <v>2012</v>
      </c>
      <c r="D89" s="35">
        <v>2013</v>
      </c>
      <c r="E89" s="35">
        <v>2014</v>
      </c>
      <c r="F89" s="35">
        <v>2015</v>
      </c>
      <c r="G89" s="35">
        <v>2016</v>
      </c>
      <c r="H89" s="35">
        <v>2017</v>
      </c>
      <c r="I89" s="35">
        <v>2018</v>
      </c>
      <c r="J89" s="35">
        <v>2019</v>
      </c>
      <c r="K89" s="35"/>
    </row>
    <row r="90" spans="2:11" ht="12.75">
      <c r="B90" s="3" t="s">
        <v>107</v>
      </c>
      <c r="C90" s="3">
        <v>3542041</v>
      </c>
      <c r="D90" s="3"/>
      <c r="E90" s="19">
        <v>190898.4</v>
      </c>
      <c r="F90" s="19">
        <v>0</v>
      </c>
      <c r="G90" s="3"/>
      <c r="H90" s="3"/>
      <c r="I90" s="3"/>
      <c r="J90" s="3"/>
      <c r="K90" s="3"/>
    </row>
    <row r="91" spans="2:11" ht="12.75">
      <c r="B91" s="12" t="s">
        <v>111</v>
      </c>
      <c r="C91" s="3"/>
      <c r="D91" s="3"/>
      <c r="E91" s="3"/>
      <c r="F91" s="3"/>
      <c r="G91" s="3"/>
      <c r="H91" s="3"/>
      <c r="I91" s="3"/>
      <c r="J91" s="3"/>
      <c r="K91" s="3"/>
    </row>
    <row r="92" spans="2:11" ht="12.75">
      <c r="B92" s="3" t="s">
        <v>109</v>
      </c>
      <c r="C92" s="3">
        <v>2879325</v>
      </c>
      <c r="D92" s="3">
        <v>0</v>
      </c>
      <c r="E92" s="3"/>
      <c r="F92" s="3"/>
      <c r="G92" s="3"/>
      <c r="H92" s="3"/>
      <c r="I92" s="3"/>
      <c r="J92" s="3"/>
      <c r="K92" s="3"/>
    </row>
    <row r="93" spans="2:11" ht="12.75">
      <c r="B93" s="3" t="s">
        <v>108</v>
      </c>
      <c r="C93" s="3">
        <v>590500</v>
      </c>
      <c r="D93" s="3"/>
      <c r="E93" s="19">
        <v>190898.4</v>
      </c>
      <c r="F93" s="19">
        <v>0</v>
      </c>
      <c r="G93" s="3"/>
      <c r="H93" s="3"/>
      <c r="I93" s="3"/>
      <c r="J93" s="3"/>
      <c r="K93" s="3"/>
    </row>
    <row r="94" spans="2:11" ht="12.75">
      <c r="B94" s="3" t="s">
        <v>140</v>
      </c>
      <c r="C94" s="3">
        <v>72216</v>
      </c>
      <c r="D94" s="3"/>
      <c r="E94" s="19"/>
      <c r="F94" s="19"/>
      <c r="G94" s="3"/>
      <c r="H94" s="3"/>
      <c r="I94" s="3"/>
      <c r="J94" s="3"/>
      <c r="K94" s="3"/>
    </row>
    <row r="95" spans="2:11" ht="12.75">
      <c r="B95" s="3" t="s">
        <v>110</v>
      </c>
      <c r="C95" s="3"/>
      <c r="D95" s="3">
        <v>1058825</v>
      </c>
      <c r="E95" s="3"/>
      <c r="F95" s="3">
        <v>1552500</v>
      </c>
      <c r="G95" s="3">
        <v>1621000</v>
      </c>
      <c r="H95" s="3">
        <v>2260000</v>
      </c>
      <c r="I95" s="3">
        <v>2463000</v>
      </c>
      <c r="J95" s="3">
        <v>365000</v>
      </c>
      <c r="K95" s="3"/>
    </row>
    <row r="96" spans="2:11" ht="12.75">
      <c r="B96" s="12" t="s">
        <v>112</v>
      </c>
      <c r="C96" s="3"/>
      <c r="D96" s="3"/>
      <c r="E96" s="3"/>
      <c r="F96" s="3"/>
      <c r="G96" s="3"/>
      <c r="H96" s="3"/>
      <c r="I96" s="3"/>
      <c r="J96" s="3"/>
      <c r="K96" s="3"/>
    </row>
    <row r="97" spans="2:11" ht="12.75">
      <c r="B97" s="32" t="s">
        <v>126</v>
      </c>
      <c r="C97" s="3"/>
      <c r="D97" s="3">
        <v>1058825</v>
      </c>
      <c r="E97" s="3"/>
      <c r="F97" s="3">
        <v>1552500</v>
      </c>
      <c r="G97" s="3">
        <v>1621000</v>
      </c>
      <c r="H97" s="3">
        <v>2260000</v>
      </c>
      <c r="I97" s="3">
        <v>2463000</v>
      </c>
      <c r="J97" s="3">
        <v>365000</v>
      </c>
      <c r="K97" s="3"/>
    </row>
    <row r="98" spans="2:11" ht="12.75">
      <c r="B98" s="31"/>
      <c r="C98" s="2"/>
      <c r="D98" s="2"/>
      <c r="E98" s="2"/>
      <c r="F98" s="2"/>
      <c r="G98" s="2"/>
      <c r="H98" s="2"/>
      <c r="I98" s="2"/>
      <c r="J98" s="2"/>
      <c r="K98" s="2"/>
    </row>
    <row r="99" spans="1:11" ht="12.75">
      <c r="A99" s="52" t="s">
        <v>122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</row>
    <row r="100" spans="1:11" ht="12.75">
      <c r="A100" s="53" t="s">
        <v>132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</row>
    <row r="101" spans="1:11" ht="12.75">
      <c r="A101" s="53" t="s">
        <v>141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</row>
    <row r="102" spans="1:11" ht="12.75">
      <c r="A102" s="53" t="s">
        <v>142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</row>
    <row r="103" spans="2:11" ht="12.75">
      <c r="B103" s="3" t="s">
        <v>104</v>
      </c>
      <c r="C103" s="3">
        <v>2012</v>
      </c>
      <c r="D103" s="3">
        <v>2013</v>
      </c>
      <c r="E103" s="3">
        <v>2014</v>
      </c>
      <c r="F103" s="3">
        <v>2015</v>
      </c>
      <c r="G103" s="3">
        <v>2016</v>
      </c>
      <c r="H103" s="3">
        <v>2017</v>
      </c>
      <c r="I103" s="3">
        <v>2018</v>
      </c>
      <c r="J103" s="3">
        <v>2019</v>
      </c>
      <c r="K103" s="3"/>
    </row>
    <row r="104" spans="2:11" ht="12.75">
      <c r="B104" s="3" t="s">
        <v>105</v>
      </c>
      <c r="C104" s="29">
        <v>104</v>
      </c>
      <c r="D104" s="3">
        <v>103.7</v>
      </c>
      <c r="E104" s="3">
        <v>103.9</v>
      </c>
      <c r="F104" s="29">
        <v>104</v>
      </c>
      <c r="G104" s="29">
        <v>103.7</v>
      </c>
      <c r="H104" s="3">
        <v>103.5</v>
      </c>
      <c r="I104" s="3">
        <v>103.4</v>
      </c>
      <c r="J104" s="3">
        <v>103.3</v>
      </c>
      <c r="K104" s="3"/>
    </row>
    <row r="105" spans="2:11" ht="12.75">
      <c r="B105" s="3" t="s">
        <v>106</v>
      </c>
      <c r="C105" s="3">
        <v>102.8</v>
      </c>
      <c r="D105" s="3">
        <v>102.5</v>
      </c>
      <c r="E105" s="3">
        <v>102.5</v>
      </c>
      <c r="F105" s="3">
        <v>102.5</v>
      </c>
      <c r="G105" s="3">
        <v>102.5</v>
      </c>
      <c r="H105" s="3">
        <v>102.5</v>
      </c>
      <c r="I105" s="3">
        <v>102.4</v>
      </c>
      <c r="J105" s="3">
        <v>102.4</v>
      </c>
      <c r="K105" s="3"/>
    </row>
    <row r="106" ht="12.75">
      <c r="A106" t="s">
        <v>133</v>
      </c>
    </row>
    <row r="107" ht="12.75">
      <c r="A107" t="s">
        <v>123</v>
      </c>
    </row>
    <row r="108" ht="12.75">
      <c r="A108" t="s">
        <v>124</v>
      </c>
    </row>
    <row r="109" ht="12.75">
      <c r="A109" t="s">
        <v>128</v>
      </c>
    </row>
    <row r="110" spans="1:6" ht="12.75">
      <c r="A110" t="s">
        <v>143</v>
      </c>
      <c r="B110" s="2"/>
      <c r="C110" s="2"/>
      <c r="D110" s="2"/>
      <c r="E110" s="2"/>
      <c r="F110" s="2"/>
    </row>
    <row r="111" spans="1:6" ht="12.75">
      <c r="A111" t="s">
        <v>134</v>
      </c>
      <c r="B111" s="2"/>
      <c r="C111" s="2"/>
      <c r="D111" s="2"/>
      <c r="E111" s="2"/>
      <c r="F111" s="2"/>
    </row>
    <row r="112" ht="12.75">
      <c r="A112" t="s">
        <v>135</v>
      </c>
    </row>
    <row r="113" ht="12.75">
      <c r="A113" t="s">
        <v>129</v>
      </c>
    </row>
    <row r="114" ht="12.75">
      <c r="A114" t="s">
        <v>136</v>
      </c>
    </row>
    <row r="115" ht="12.75">
      <c r="A115" t="s">
        <v>130</v>
      </c>
    </row>
    <row r="116" ht="12.75">
      <c r="A116" t="s">
        <v>131</v>
      </c>
    </row>
    <row r="117" ht="12.75">
      <c r="A117" t="s">
        <v>125</v>
      </c>
    </row>
    <row r="118" ht="12.75">
      <c r="A118" t="s">
        <v>144</v>
      </c>
    </row>
    <row r="127" spans="2:11" ht="12.75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2.75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2.75">
      <c r="B129" s="2"/>
      <c r="C129" s="2"/>
      <c r="D129" s="2"/>
      <c r="E129" s="2"/>
      <c r="F129" s="2"/>
      <c r="G129" s="2"/>
      <c r="H129" s="2"/>
      <c r="I129" s="2"/>
      <c r="J129" s="2"/>
      <c r="K129" s="2"/>
    </row>
  </sheetData>
  <mergeCells count="15">
    <mergeCell ref="A99:K99"/>
    <mergeCell ref="A100:K100"/>
    <mergeCell ref="A101:K101"/>
    <mergeCell ref="A102:K102"/>
    <mergeCell ref="B79:B80"/>
    <mergeCell ref="A79:A80"/>
    <mergeCell ref="C79:C80"/>
    <mergeCell ref="D79:J79"/>
    <mergeCell ref="G51:J51"/>
    <mergeCell ref="A50:B50"/>
    <mergeCell ref="D5:F5"/>
    <mergeCell ref="B2:C2"/>
    <mergeCell ref="B51:B52"/>
    <mergeCell ref="A51:A52"/>
    <mergeCell ref="D51:F51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</cp:lastModifiedBy>
  <cp:lastPrinted>2012-02-29T13:15:10Z</cp:lastPrinted>
  <dcterms:created xsi:type="dcterms:W3CDTF">1997-02-26T13:46:56Z</dcterms:created>
  <dcterms:modified xsi:type="dcterms:W3CDTF">2012-02-29T13:15:12Z</dcterms:modified>
  <cp:category/>
  <cp:version/>
  <cp:contentType/>
  <cp:contentStatus/>
</cp:coreProperties>
</file>