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Arkusz1" sheetId="1" r:id="rId1"/>
    <sheet name="Tabelle1" sheetId="2" r:id="rId2"/>
    <sheet name="Tabelle2" sheetId="3" r:id="rId3"/>
    <sheet name="Tabelle3" sheetId="4" r:id="rId4"/>
  </sheets>
  <definedNames>
    <definedName name="_xlnm.Print_Area" localSheetId="1">'Tabelle1'!$A$1:$H$425</definedName>
  </definedNames>
  <calcPr fullCalcOnLoad="1"/>
</workbook>
</file>

<file path=xl/sharedStrings.xml><?xml version="1.0" encoding="utf-8"?>
<sst xmlns="http://schemas.openxmlformats.org/spreadsheetml/2006/main" count="232" uniqueCount="232">
  <si>
    <t xml:space="preserve">    </t>
  </si>
  <si>
    <t>Załącznik nr.....15............</t>
  </si>
  <si>
    <r>
      <rPr>
        <sz val="10"/>
        <rFont val="Arial"/>
        <family val="0"/>
      </rPr>
      <t>do Zarządzenia Burmistrza Wołczyna</t>
    </r>
  </si>
  <si>
    <t>nr ..................201/2004.......................</t>
  </si>
  <si>
    <r>
      <rPr>
        <sz val="10"/>
        <color indexed="8"/>
        <rFont val="Arial"/>
        <family val="2"/>
      </rPr>
      <t>z dnia ............17.05.2004 r........................</t>
    </r>
  </si>
  <si>
    <t>HARMONOGRAM</t>
  </si>
  <si>
    <t xml:space="preserve">                   </t>
  </si>
  <si>
    <t xml:space="preserve">dochodów i wydatków budżetowych na rok 2004 realizowanych przez </t>
  </si>
  <si>
    <r>
      <rPr>
        <i/>
        <sz val="14"/>
        <color indexed="8"/>
        <rFont val="Arial"/>
        <family val="2"/>
      </rPr>
      <t xml:space="preserve">Urząd Miejski w Wołczynie </t>
    </r>
  </si>
  <si>
    <t>(po zmianach)</t>
  </si>
  <si>
    <t xml:space="preserve">  OKRES   </t>
  </si>
  <si>
    <t xml:space="preserve">   DOCHODY</t>
  </si>
  <si>
    <t xml:space="preserve">   WYDATKI</t>
  </si>
  <si>
    <t xml:space="preserve">     I      </t>
  </si>
  <si>
    <t>II</t>
  </si>
  <si>
    <t>III</t>
  </si>
  <si>
    <t>IV</t>
  </si>
  <si>
    <t xml:space="preserve">   Razem</t>
  </si>
  <si>
    <t>Załącznik nr.......16.........</t>
  </si>
  <si>
    <r>
      <rPr>
        <sz val="10"/>
        <rFont val="Arial"/>
        <family val="0"/>
      </rPr>
      <t>do Zarządzenia Burmistrza Wołczyna</t>
    </r>
  </si>
  <si>
    <t xml:space="preserve">    </t>
  </si>
  <si>
    <t>nr .................201/2004....................</t>
  </si>
  <si>
    <t>z dnia ...........17.05.2004r..................</t>
  </si>
  <si>
    <t>HARMONOGRAM</t>
  </si>
  <si>
    <t xml:space="preserve">dochodów i wydatków budżetowych na rok 2004 realizowanych przez </t>
  </si>
  <si>
    <t>Szkołę Podstawową nr 1</t>
  </si>
  <si>
    <t>(po zmianach)</t>
  </si>
  <si>
    <t>(po zmianie)</t>
  </si>
  <si>
    <t xml:space="preserve">  OKRES   </t>
  </si>
  <si>
    <t xml:space="preserve">               DOCHODY</t>
  </si>
  <si>
    <t xml:space="preserve">   WYDATKI</t>
  </si>
  <si>
    <t xml:space="preserve">     I      </t>
  </si>
  <si>
    <t>II</t>
  </si>
  <si>
    <t>III</t>
  </si>
  <si>
    <t>IV</t>
  </si>
  <si>
    <t xml:space="preserve">   Razem</t>
  </si>
  <si>
    <t>Załącznik nr......17............</t>
  </si>
  <si>
    <t xml:space="preserve">    </t>
  </si>
  <si>
    <r>
      <rPr>
        <sz val="10"/>
        <rFont val="Arial"/>
        <family val="0"/>
      </rPr>
      <t>do Zarządzenia Burmistrza Wołczyna</t>
    </r>
  </si>
  <si>
    <t>nr ................201/2004.....................</t>
  </si>
  <si>
    <r>
      <rPr>
        <sz val="10"/>
        <color indexed="8"/>
        <rFont val="Arial"/>
        <family val="2"/>
      </rPr>
      <t>z dnia ...........17.05.2004 r...................</t>
    </r>
  </si>
  <si>
    <t xml:space="preserve">H A R M O N O G R A M </t>
  </si>
  <si>
    <t xml:space="preserve">dochodów i wydatków budżetowych na rok 2004 realizowanych przez </t>
  </si>
  <si>
    <t>Szkołę Podstawową nr 2</t>
  </si>
  <si>
    <t>(po zmianach)</t>
  </si>
  <si>
    <t xml:space="preserve">  OKRES   </t>
  </si>
  <si>
    <t xml:space="preserve">                        DOCHODY</t>
  </si>
  <si>
    <t xml:space="preserve">   WYDATKI</t>
  </si>
  <si>
    <t xml:space="preserve">     I      </t>
  </si>
  <si>
    <t>II</t>
  </si>
  <si>
    <t>III</t>
  </si>
  <si>
    <t>IV</t>
  </si>
  <si>
    <t xml:space="preserve">   Razem</t>
  </si>
  <si>
    <t xml:space="preserve">    </t>
  </si>
  <si>
    <t>Załącznik nr........18...............</t>
  </si>
  <si>
    <r>
      <rPr>
        <sz val="10"/>
        <rFont val="Arial"/>
        <family val="0"/>
      </rPr>
      <t>do Zarządzenia Burmistrza Wołczyna</t>
    </r>
  </si>
  <si>
    <t>nr .....................201/2004.........................</t>
  </si>
  <si>
    <r>
      <rPr>
        <sz val="10"/>
        <color indexed="8"/>
        <rFont val="Arial"/>
        <family val="2"/>
      </rPr>
      <t>z dnia ...........17.05.2004 r...................................</t>
    </r>
  </si>
  <si>
    <t>H A R M O N O G R A M</t>
  </si>
  <si>
    <t xml:space="preserve">dochodów i wydatków budżetowych na rok 2004 realizowanych przez </t>
  </si>
  <si>
    <r>
      <rPr>
        <b/>
        <sz val="12"/>
        <rFont val="Arial"/>
        <family val="2"/>
      </rPr>
      <t>Szkołę Podstawową w Krzywiczynach</t>
    </r>
  </si>
  <si>
    <t>(po zmianach)</t>
  </si>
  <si>
    <t xml:space="preserve">  OKRES   </t>
  </si>
  <si>
    <t xml:space="preserve">                        DOCHODY</t>
  </si>
  <si>
    <t xml:space="preserve">   WYDATKI</t>
  </si>
  <si>
    <t xml:space="preserve">     I      </t>
  </si>
  <si>
    <t>II</t>
  </si>
  <si>
    <t>III</t>
  </si>
  <si>
    <t>IV</t>
  </si>
  <si>
    <t xml:space="preserve">   Razem</t>
  </si>
  <si>
    <t>Załącznik nr.......19............</t>
  </si>
  <si>
    <r>
      <rPr>
        <sz val="10"/>
        <rFont val="Arial"/>
        <family val="0"/>
      </rPr>
      <t>do Zarządzenia Burmistrza Wołczyna</t>
    </r>
  </si>
  <si>
    <t>nr ................201/2004.....................</t>
  </si>
  <si>
    <r>
      <rPr>
        <sz val="10"/>
        <color indexed="8"/>
        <rFont val="Arial"/>
        <family val="2"/>
      </rPr>
      <t>z dnia ..........17.05.2004 r....................</t>
    </r>
  </si>
  <si>
    <t>H A R M O N O G R A M</t>
  </si>
  <si>
    <t xml:space="preserve"> dochodów i  wydatków budżetowych na rok 2004 realizowanych przez </t>
  </si>
  <si>
    <r>
      <rPr>
        <b/>
        <sz val="12"/>
        <rFont val="Arial"/>
        <family val="2"/>
      </rPr>
      <t>Szkołę Podstawową w Wierzbicy Górnej</t>
    </r>
  </si>
  <si>
    <t>(po zmianach)</t>
  </si>
  <si>
    <t xml:space="preserve">  OKRES   </t>
  </si>
  <si>
    <t xml:space="preserve">                        DOCHODY</t>
  </si>
  <si>
    <t xml:space="preserve">   WYDATKI</t>
  </si>
  <si>
    <t xml:space="preserve">     I      </t>
  </si>
  <si>
    <t>II</t>
  </si>
  <si>
    <t>III</t>
  </si>
  <si>
    <t>IV</t>
  </si>
  <si>
    <t xml:space="preserve">   Razem</t>
  </si>
  <si>
    <t>Załącznik nr......20...............</t>
  </si>
  <si>
    <r>
      <rPr>
        <sz val="10"/>
        <rFont val="Arial"/>
        <family val="0"/>
      </rPr>
      <t>do Zarządzenia Burmistrza Wołczyna</t>
    </r>
  </si>
  <si>
    <t>nr ..................201/2004...........................</t>
  </si>
  <si>
    <r>
      <rPr>
        <sz val="10"/>
        <color indexed="8"/>
        <rFont val="Arial"/>
        <family val="2"/>
      </rPr>
      <t>z dnia ............17.05.2004 r..........................</t>
    </r>
  </si>
  <si>
    <t xml:space="preserve">H A R M O N O G R A M </t>
  </si>
  <si>
    <t xml:space="preserve">dochodów i  wydatków budżetowych na rok 2004 realizowanych przez </t>
  </si>
  <si>
    <r>
      <rPr>
        <i/>
        <sz val="14"/>
        <color indexed="8"/>
        <rFont val="Arial"/>
        <family val="2"/>
      </rPr>
      <t>Szkołę Podstawową w Wierzbicy Dolnej</t>
    </r>
  </si>
  <si>
    <t>(po zmianach)</t>
  </si>
  <si>
    <t xml:space="preserve">  OKRES   </t>
  </si>
  <si>
    <t xml:space="preserve">                        DOCHODY</t>
  </si>
  <si>
    <t xml:space="preserve">   WYDATKI</t>
  </si>
  <si>
    <t xml:space="preserve">     I      </t>
  </si>
  <si>
    <t>II</t>
  </si>
  <si>
    <t>III</t>
  </si>
  <si>
    <t>IV</t>
  </si>
  <si>
    <t xml:space="preserve">   Razem</t>
  </si>
  <si>
    <t>Załącznik nr.......21...........</t>
  </si>
  <si>
    <r>
      <rPr>
        <sz val="10"/>
        <rFont val="Arial"/>
        <family val="0"/>
      </rPr>
      <t>do Zarządzenia Burmistrza Wołczyna</t>
    </r>
  </si>
  <si>
    <t>nr .............201/2004........................</t>
  </si>
  <si>
    <r>
      <rPr>
        <sz val="10"/>
        <color indexed="8"/>
        <rFont val="Arial"/>
        <family val="2"/>
      </rPr>
      <t>z dnia .........17.05.2004 r......................</t>
    </r>
  </si>
  <si>
    <t>H A R M O N O G R A M</t>
  </si>
  <si>
    <t xml:space="preserve">dochodów i wydatków budżetowych na rok 2004 realizowanych przez </t>
  </si>
  <si>
    <r>
      <rPr>
        <b/>
        <sz val="12"/>
        <rFont val="Arial"/>
        <family val="2"/>
      </rPr>
      <t>Szkołę Podstawową w Szymonkowie</t>
    </r>
  </si>
  <si>
    <t>(po zmianach)</t>
  </si>
  <si>
    <t xml:space="preserve">  OKRES   </t>
  </si>
  <si>
    <t xml:space="preserve">                        DOCHODY</t>
  </si>
  <si>
    <t xml:space="preserve">   WYDATKI</t>
  </si>
  <si>
    <t xml:space="preserve">     I      </t>
  </si>
  <si>
    <t>II</t>
  </si>
  <si>
    <t>III</t>
  </si>
  <si>
    <t>IV</t>
  </si>
  <si>
    <t xml:space="preserve">   Razem</t>
  </si>
  <si>
    <t>Załącznik nr.......22..............</t>
  </si>
  <si>
    <r>
      <rPr>
        <sz val="10"/>
        <rFont val="Arial"/>
        <family val="0"/>
      </rPr>
      <t>do Zarządzenia Burmistrza Wołczyna</t>
    </r>
  </si>
  <si>
    <t>nr ...................201/2004........................</t>
  </si>
  <si>
    <r>
      <rPr>
        <sz val="10"/>
        <color indexed="8"/>
        <rFont val="Arial"/>
        <family val="2"/>
      </rPr>
      <t>z dnia .............17.05.2004 r............................</t>
    </r>
  </si>
  <si>
    <t>H A R M O N O G R A M</t>
  </si>
  <si>
    <t xml:space="preserve">dochodów i  wydatków budżetowych na rok 2004 realizowanych przez </t>
  </si>
  <si>
    <r>
      <rPr>
        <b/>
        <sz val="12"/>
        <rFont val="Arial"/>
        <family val="2"/>
      </rPr>
      <t>Szkołę Podstawową w  Skałągach</t>
    </r>
  </si>
  <si>
    <t>(po zmianach)</t>
  </si>
  <si>
    <t xml:space="preserve">  OKRES   </t>
  </si>
  <si>
    <t xml:space="preserve">                        DOCHODY</t>
  </si>
  <si>
    <t xml:space="preserve">   WYDATKI</t>
  </si>
  <si>
    <t xml:space="preserve">     I      </t>
  </si>
  <si>
    <t>II</t>
  </si>
  <si>
    <t>III</t>
  </si>
  <si>
    <t>IV</t>
  </si>
  <si>
    <t xml:space="preserve">   Razem</t>
  </si>
  <si>
    <t>Załącznik nr........23..........</t>
  </si>
  <si>
    <r>
      <rPr>
        <sz val="10"/>
        <rFont val="Arial"/>
        <family val="0"/>
      </rPr>
      <t>do Zarządzenia Burmistrza Wołczyna</t>
    </r>
  </si>
  <si>
    <t>nr ..............201/2004.......................</t>
  </si>
  <si>
    <r>
      <rPr>
        <sz val="10"/>
        <color indexed="8"/>
        <rFont val="Arial"/>
        <family val="2"/>
      </rPr>
      <t>z dnia ........17.05.2004 r.......................</t>
    </r>
  </si>
  <si>
    <t>H A R M O N O G R A M</t>
  </si>
  <si>
    <t xml:space="preserve"> dochodów i wydatków budżetowych na rok 2004 realizowanych przez </t>
  </si>
  <si>
    <r>
      <rPr>
        <b/>
        <sz val="12"/>
        <rFont val="Arial"/>
        <family val="2"/>
      </rPr>
      <t>Szkołę Podstawową w Wąsicach</t>
    </r>
  </si>
  <si>
    <t>(po zmianach)</t>
  </si>
  <si>
    <t>Okres</t>
  </si>
  <si>
    <t>DOCHODY</t>
  </si>
  <si>
    <t>WYDATKI</t>
  </si>
  <si>
    <t>I</t>
  </si>
  <si>
    <t>II</t>
  </si>
  <si>
    <t>III</t>
  </si>
  <si>
    <t>IV</t>
  </si>
  <si>
    <t>Razem</t>
  </si>
  <si>
    <t>Załącznik nr.....24.............</t>
  </si>
  <si>
    <r>
      <rPr>
        <sz val="10"/>
        <rFont val="Arial"/>
        <family val="0"/>
      </rPr>
      <t>do Zarządzenia Burmistrza Wołczyna</t>
    </r>
  </si>
  <si>
    <t>nr ...............201/2004......................</t>
  </si>
  <si>
    <r>
      <rPr>
        <sz val="10"/>
        <color indexed="8"/>
        <rFont val="Arial"/>
        <family val="2"/>
      </rPr>
      <t>z dnia .........17.05.2004 r.....................</t>
    </r>
  </si>
  <si>
    <t>H A R M O N O G R A M</t>
  </si>
  <si>
    <t xml:space="preserve">dochodów i  wydatków budżetowych na rok 2004 realizowanych przez </t>
  </si>
  <si>
    <r>
      <rPr>
        <b/>
        <sz val="12"/>
        <rFont val="Arial"/>
        <family val="2"/>
      </rPr>
      <t>Szkołę Podstawową w Komorznie</t>
    </r>
  </si>
  <si>
    <t>(po zmianach)</t>
  </si>
  <si>
    <t xml:space="preserve">  OKRES   </t>
  </si>
  <si>
    <t xml:space="preserve">                        DOCHODY</t>
  </si>
  <si>
    <t xml:space="preserve">   WYDATKI</t>
  </si>
  <si>
    <t xml:space="preserve">     I      </t>
  </si>
  <si>
    <t>II</t>
  </si>
  <si>
    <t>III</t>
  </si>
  <si>
    <t>IV</t>
  </si>
  <si>
    <t xml:space="preserve">   Razem</t>
  </si>
  <si>
    <t>Załącznik nr.......25...........</t>
  </si>
  <si>
    <r>
      <rPr>
        <sz val="10"/>
        <rFont val="Arial"/>
        <family val="0"/>
      </rPr>
      <t>do Zarządzenia Burmistrza Wołczyna</t>
    </r>
  </si>
  <si>
    <t>nr ...............201/2004.....................</t>
  </si>
  <si>
    <r>
      <rPr>
        <sz val="10"/>
        <color indexed="8"/>
        <rFont val="Arial"/>
        <family val="2"/>
      </rPr>
      <t>z dnia ..........17.05.2004 r.....................</t>
    </r>
  </si>
  <si>
    <t>H A R M O N O G R A M</t>
  </si>
  <si>
    <t xml:space="preserve">dochodów i wydatków budżetowych na rok 2004 realizowanych przez </t>
  </si>
  <si>
    <t>Szkołę Podstawową w Szumie</t>
  </si>
  <si>
    <t>(po zmianie)</t>
  </si>
  <si>
    <t xml:space="preserve">  OKRES   </t>
  </si>
  <si>
    <t xml:space="preserve">                        DOCHODY</t>
  </si>
  <si>
    <t xml:space="preserve">   WYDATKI</t>
  </si>
  <si>
    <t xml:space="preserve">     I      </t>
  </si>
  <si>
    <t>II</t>
  </si>
  <si>
    <t>III</t>
  </si>
  <si>
    <t>IV</t>
  </si>
  <si>
    <t xml:space="preserve">   Razem</t>
  </si>
  <si>
    <t>Załącznik nr.......26.......</t>
  </si>
  <si>
    <r>
      <rPr>
        <sz val="10"/>
        <rFont val="Arial"/>
        <family val="0"/>
      </rPr>
      <t>do Zarządzenia Burmistrza Wołczyna</t>
    </r>
  </si>
  <si>
    <t>nr ...............201/2004......................</t>
  </si>
  <si>
    <r>
      <rPr>
        <sz val="10"/>
        <color indexed="8"/>
        <rFont val="Arial"/>
        <family val="2"/>
      </rPr>
      <t>z dnia ...........17.05.2004 r....................</t>
    </r>
  </si>
  <si>
    <t xml:space="preserve">H A R M O N O G R A M </t>
  </si>
  <si>
    <t xml:space="preserve">dochodów i wydatków budżetowych na rok 2004 realizowanych przez </t>
  </si>
  <si>
    <r>
      <rPr>
        <i/>
        <sz val="14"/>
        <color indexed="8"/>
        <rFont val="Arial"/>
        <family val="2"/>
      </rPr>
      <t>Publiczne Przedszkole w Wierzbicy Górnej</t>
    </r>
  </si>
  <si>
    <t>(po zmianach)</t>
  </si>
  <si>
    <t xml:space="preserve">  OKRES   </t>
  </si>
  <si>
    <t xml:space="preserve">                   DOCHODY</t>
  </si>
  <si>
    <t xml:space="preserve">   WYDATKI</t>
  </si>
  <si>
    <t xml:space="preserve">     I      </t>
  </si>
  <si>
    <t>II</t>
  </si>
  <si>
    <t>III</t>
  </si>
  <si>
    <t>IV</t>
  </si>
  <si>
    <t xml:space="preserve">   Razem</t>
  </si>
  <si>
    <t>Załącznik nr.....27...........</t>
  </si>
  <si>
    <r>
      <rPr>
        <sz val="10"/>
        <rFont val="Arial"/>
        <family val="0"/>
      </rPr>
      <t>do Zarządzenia Burmistrza Wołczyna</t>
    </r>
  </si>
  <si>
    <t>nr .............201/2004........................</t>
  </si>
  <si>
    <r>
      <rPr>
        <sz val="10"/>
        <color indexed="8"/>
        <rFont val="Arial"/>
        <family val="2"/>
      </rPr>
      <t>z dnia .......17.05.2004 r........................</t>
    </r>
  </si>
  <si>
    <t>H A R M O N O G R A M</t>
  </si>
  <si>
    <t xml:space="preserve">dochodów i wydatków budżetowych na rok 2004 realizowanych przez </t>
  </si>
  <si>
    <r>
      <rPr>
        <b/>
        <sz val="10"/>
        <rFont val="Arial"/>
        <family val="2"/>
      </rPr>
      <t>Publiczne Przedszkole w Wołczynie</t>
    </r>
  </si>
  <si>
    <t>(po zmianach)</t>
  </si>
  <si>
    <t xml:space="preserve">  OKRES   </t>
  </si>
  <si>
    <t xml:space="preserve">                        DOCHODY</t>
  </si>
  <si>
    <t xml:space="preserve">   WYDATKI</t>
  </si>
  <si>
    <t xml:space="preserve">     I      </t>
  </si>
  <si>
    <t>II</t>
  </si>
  <si>
    <t>III</t>
  </si>
  <si>
    <t>IV</t>
  </si>
  <si>
    <t xml:space="preserve">   Razem</t>
  </si>
  <si>
    <t>Załącznik nr......28.............</t>
  </si>
  <si>
    <r>
      <rPr>
        <sz val="10"/>
        <rFont val="Arial"/>
        <family val="0"/>
      </rPr>
      <t>do Zarządzenia Burmistrza Wołczyna</t>
    </r>
  </si>
  <si>
    <t>nr ..............201/2004.......................</t>
  </si>
  <si>
    <r>
      <rPr>
        <sz val="10"/>
        <color indexed="8"/>
        <rFont val="Arial"/>
        <family val="2"/>
      </rPr>
      <t>z dnia ........17.05.2004 r.......................</t>
    </r>
  </si>
  <si>
    <t>H A R M O N O G R A M</t>
  </si>
  <si>
    <t xml:space="preserve">dochodów i  wydatków budżetowych na rok 2004 realizowanych przez </t>
  </si>
  <si>
    <r>
      <rPr>
        <b/>
        <sz val="10"/>
        <rFont val="Arial"/>
        <family val="2"/>
      </rPr>
      <t>Publiczne Gimnazjum w Wołczynie</t>
    </r>
  </si>
  <si>
    <t>(po zmianach)</t>
  </si>
  <si>
    <t xml:space="preserve">  OKRES   </t>
  </si>
  <si>
    <t xml:space="preserve">                        DOCHODY</t>
  </si>
  <si>
    <t xml:space="preserve">   WYDATKI</t>
  </si>
  <si>
    <t xml:space="preserve">     I      </t>
  </si>
  <si>
    <t>II</t>
  </si>
  <si>
    <t>III</t>
  </si>
  <si>
    <t>IV</t>
  </si>
  <si>
    <t xml:space="preserve">   Razem</t>
  </si>
  <si>
    <t xml:space="preserve">    </t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</si>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</sst>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00-000"/>
  </numFmts>
  <fonts count="11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i/>
      <sz val="14"/>
      <color indexed="8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2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1" fillId="0" borderId="5" xfId="0" applyFont="1" applyFill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8" xfId="0" applyFont="1" applyFill="1" applyBorder="1" applyAlignment="1">
      <alignment horizontal="center"/>
    </xf>
    <xf numFmtId="164" fontId="1" fillId="0" borderId="9" xfId="0" applyFont="1" applyFill="1" applyBorder="1" applyAlignment="1">
      <alignment horizontal="center"/>
    </xf>
    <xf numFmtId="164" fontId="1" fillId="0" borderId="10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/>
    </xf>
    <xf numFmtId="164" fontId="0" fillId="0" borderId="2" xfId="0" applyBorder="1" applyAlignment="1">
      <alignment horizontal="center"/>
    </xf>
    <xf numFmtId="164" fontId="0" fillId="0" borderId="3" xfId="0" applyBorder="1" applyAlignment="1">
      <alignment horizontal="center"/>
    </xf>
    <xf numFmtId="164" fontId="9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1" fillId="0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53</xdr:row>
      <xdr:rowOff>28575</xdr:rowOff>
    </xdr:from>
    <xdr:to>
      <xdr:col>8</xdr:col>
      <xdr:colOff>542925</xdr:colOff>
      <xdr:row>54</xdr:row>
      <xdr:rowOff>47625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305550" y="9124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8"/>
  <sheetViews>
    <sheetView tabSelected="1" workbookViewId="0" topLeftCell="A167">
      <selection activeCell="C194" sqref="C194"/>
    </sheetView>
  </sheetViews>
  <sheetFormatPr defaultColWidth="9.140625" defaultRowHeight="12.75"/>
  <cols>
    <col min="1" max="1" width="17.421875" style="1" customWidth="1"/>
    <col min="2" max="4" width="0" style="1" hidden="1" customWidth="1"/>
    <col min="5" max="5" width="33.8515625" style="1" customWidth="1"/>
    <col min="6" max="6" width="12.28125" style="1" customWidth="1"/>
    <col min="7" max="8" width="12.00390625" style="1" customWidth="1"/>
    <col min="9" max="9" width="12.140625" style="1" customWidth="1"/>
    <col min="10" max="256" width="11.00390625" style="1" customWidth="1"/>
  </cols>
  <sheetData>
    <row r="1" spans="1:6" s="1" customFormat="1" ht="12.75">
      <c r="A1" s="1" t="s">
        <v>0</v>
      </c>
      <c r="F1" s="1" t="s">
        <v>1</v>
      </c>
    </row>
    <row r="2" s="1" customFormat="1" ht="12.75">
      <c r="F2" s="1" t="s">
        <v>2</v>
      </c>
    </row>
    <row r="3" s="1" customFormat="1" ht="12.75">
      <c r="F3" s="1" t="s">
        <v>3</v>
      </c>
    </row>
    <row r="4" s="1" customFormat="1" ht="12.75">
      <c r="F4" s="2" t="s">
        <v>4</v>
      </c>
    </row>
    <row r="5" spans="1:10" s="1" customFormat="1" ht="12.75">
      <c r="A5" s="3" t="s">
        <v>5</v>
      </c>
      <c r="B5" s="2"/>
      <c r="C5" s="2"/>
      <c r="D5" s="2"/>
      <c r="E5" s="3" t="s">
        <v>6</v>
      </c>
      <c r="F5" s="2"/>
      <c r="I5" s="4"/>
      <c r="J5" s="4"/>
    </row>
    <row r="6" s="1" customFormat="1" ht="12.75"/>
    <row r="7" spans="1:6" s="1" customFormat="1" ht="15">
      <c r="A7" s="5" t="s">
        <v>7</v>
      </c>
      <c r="B7" s="5"/>
      <c r="C7" s="2"/>
      <c r="D7" s="2"/>
      <c r="E7" s="2"/>
      <c r="F7" s="2"/>
    </row>
    <row r="8" spans="1:6" s="1" customFormat="1" ht="17.25">
      <c r="A8" s="6" t="s">
        <v>8</v>
      </c>
      <c r="B8" s="6"/>
      <c r="C8" s="2"/>
      <c r="D8" s="2"/>
      <c r="E8" s="2"/>
      <c r="F8" s="2"/>
    </row>
    <row r="9" s="1" customFormat="1" ht="12.75">
      <c r="A9" s="1" t="s">
        <v>9</v>
      </c>
    </row>
    <row r="10" spans="1:8" s="1" customFormat="1" ht="12.75">
      <c r="A10" s="7" t="s">
        <v>10</v>
      </c>
      <c r="B10" s="7"/>
      <c r="C10" s="8" t="s">
        <v>11</v>
      </c>
      <c r="D10" s="8"/>
      <c r="E10" s="8"/>
      <c r="F10" s="8" t="s">
        <v>12</v>
      </c>
      <c r="G10" s="8"/>
      <c r="H10" s="8"/>
    </row>
    <row r="11" spans="1:8" s="1" customFormat="1" ht="12.75">
      <c r="A11" s="8" t="s">
        <v>13</v>
      </c>
      <c r="B11" s="8"/>
      <c r="C11" s="8">
        <v>5648079</v>
      </c>
      <c r="D11" s="8"/>
      <c r="E11" s="8"/>
      <c r="F11" s="8">
        <f>2400000+170507-135710</f>
        <v>2434797</v>
      </c>
      <c r="G11" s="8"/>
      <c r="H11" s="8"/>
    </row>
    <row r="12" spans="1:8" s="1" customFormat="1" ht="12.75">
      <c r="A12" s="8" t="s">
        <v>14</v>
      </c>
      <c r="B12" s="8"/>
      <c r="C12" s="8">
        <f>4500000+3822+141127+23078-276511+7500+11243</f>
        <v>4410259</v>
      </c>
      <c r="D12" s="8"/>
      <c r="E12" s="8"/>
      <c r="F12" s="8">
        <f>1750000+135710+3822+155546-11000+7526-22500+7500+11243</f>
        <v>2037847</v>
      </c>
      <c r="G12" s="8"/>
      <c r="H12" s="8"/>
    </row>
    <row r="13" spans="1:8" s="1" customFormat="1" ht="12.75">
      <c r="A13" s="8" t="s">
        <v>15</v>
      </c>
      <c r="B13" s="8"/>
      <c r="C13" s="8">
        <f>4500000-200000</f>
        <v>4300000</v>
      </c>
      <c r="D13" s="8"/>
      <c r="E13" s="8"/>
      <c r="F13" s="8">
        <f>1830000-7500</f>
        <v>1822500</v>
      </c>
      <c r="G13" s="8"/>
      <c r="H13" s="8"/>
    </row>
    <row r="14" spans="1:8" s="1" customFormat="1" ht="12.75">
      <c r="A14" s="8" t="s">
        <v>16</v>
      </c>
      <c r="B14" s="8"/>
      <c r="C14" s="8">
        <f>4666685</f>
        <v>4666685</v>
      </c>
      <c r="D14" s="8"/>
      <c r="E14" s="8"/>
      <c r="F14" s="8">
        <f>3112141</f>
        <v>3112141</v>
      </c>
      <c r="G14" s="8"/>
      <c r="H14" s="8"/>
    </row>
    <row r="15" spans="1:8" s="1" customFormat="1" ht="12.75">
      <c r="A15" s="7" t="s">
        <v>17</v>
      </c>
      <c r="B15" s="7"/>
      <c r="C15" s="8">
        <f>SUM(C11:C14)</f>
        <v>19025023</v>
      </c>
      <c r="D15" s="8"/>
      <c r="E15" s="8"/>
      <c r="F15" s="8">
        <f>SUM(F11:F14)</f>
        <v>9407285</v>
      </c>
      <c r="G15" s="8"/>
      <c r="H15" s="8"/>
    </row>
    <row r="16" s="1" customFormat="1" ht="12.75">
      <c r="F16" s="1" t="s">
        <v>18</v>
      </c>
    </row>
    <row r="17" s="1" customFormat="1" ht="12.75">
      <c r="F17" s="1" t="s">
        <v>19</v>
      </c>
    </row>
    <row r="18" spans="1:6" s="1" customFormat="1" ht="12.75">
      <c r="A18" s="1" t="s">
        <v>20</v>
      </c>
      <c r="F18" s="1" t="s">
        <v>21</v>
      </c>
    </row>
    <row r="19" s="1" customFormat="1" ht="12.75">
      <c r="F19" s="2" t="s">
        <v>22</v>
      </c>
    </row>
    <row r="20" spans="1:6" s="1" customFormat="1" ht="17.25">
      <c r="A20" s="11" t="s">
        <v>23</v>
      </c>
      <c r="D20" s="12"/>
      <c r="E20" s="2"/>
      <c r="F20" s="2"/>
    </row>
    <row r="21" spans="1:6" s="1" customFormat="1" ht="15">
      <c r="A21" s="5" t="s">
        <v>24</v>
      </c>
      <c r="B21" s="5"/>
      <c r="C21" s="2"/>
      <c r="D21" s="2"/>
      <c r="E21" s="2"/>
      <c r="F21" s="2"/>
    </row>
    <row r="22" spans="1:6" s="1" customFormat="1" ht="17.25">
      <c r="A22" s="6" t="s">
        <v>25</v>
      </c>
      <c r="B22" s="6"/>
      <c r="C22" s="2"/>
      <c r="D22" s="2"/>
      <c r="E22" s="2"/>
      <c r="F22" s="2"/>
    </row>
    <row r="23" spans="1:3" s="1" customFormat="1" ht="12.75">
      <c r="A23" s="1" t="s">
        <v>26</v>
      </c>
      <c r="B23" s="1"/>
      <c r="C23" s="1" t="s">
        <v>27</v>
      </c>
    </row>
    <row r="24" spans="1:8" s="1" customFormat="1" ht="12.75">
      <c r="A24" s="7" t="s">
        <v>28</v>
      </c>
      <c r="B24" s="7"/>
      <c r="C24" s="13" t="s">
        <v>29</v>
      </c>
      <c r="D24" s="13"/>
      <c r="E24" s="13"/>
      <c r="F24" s="8" t="s">
        <v>30</v>
      </c>
      <c r="G24" s="8"/>
      <c r="H24" s="8"/>
    </row>
    <row r="25" spans="1:8" s="1" customFormat="1" ht="12.75">
      <c r="A25" s="8" t="s">
        <v>31</v>
      </c>
      <c r="B25" s="8"/>
      <c r="C25" s="8">
        <f>1075+245</f>
        <v>1320</v>
      </c>
      <c r="D25" s="8"/>
      <c r="E25" s="8"/>
      <c r="F25" s="8">
        <f>380000+1061+1439-652</f>
        <v>381848</v>
      </c>
      <c r="G25" s="8"/>
      <c r="H25" s="8"/>
    </row>
    <row r="26" spans="1:8" s="1" customFormat="1" ht="12.75">
      <c r="A26" s="8" t="s">
        <v>32</v>
      </c>
      <c r="B26" s="8"/>
      <c r="C26" s="8">
        <f>1075-245+925</f>
        <v>1755</v>
      </c>
      <c r="D26" s="8"/>
      <c r="E26" s="8"/>
      <c r="F26" s="8">
        <f>310000-1439+652+1665+925+5063</f>
        <v>316866</v>
      </c>
      <c r="G26" s="8"/>
      <c r="H26" s="8"/>
    </row>
    <row r="27" spans="1:8" s="1" customFormat="1" ht="12.75">
      <c r="A27" s="8" t="s">
        <v>33</v>
      </c>
      <c r="B27" s="8"/>
      <c r="C27" s="8">
        <v>1075</v>
      </c>
      <c r="D27" s="8"/>
      <c r="E27" s="8"/>
      <c r="F27" s="8">
        <f>298000+1687</f>
        <v>299687</v>
      </c>
      <c r="G27" s="8"/>
      <c r="H27" s="8"/>
    </row>
    <row r="28" spans="1:8" s="1" customFormat="1" ht="12.75">
      <c r="A28" s="8" t="s">
        <v>34</v>
      </c>
      <c r="B28" s="8"/>
      <c r="C28" s="8">
        <v>1075</v>
      </c>
      <c r="D28" s="8"/>
      <c r="E28" s="8"/>
      <c r="F28" s="8">
        <v>298260</v>
      </c>
      <c r="G28" s="8"/>
      <c r="H28" s="8"/>
    </row>
    <row r="29" spans="1:8" s="1" customFormat="1" ht="12.75">
      <c r="A29" s="7" t="s">
        <v>35</v>
      </c>
      <c r="B29" s="7"/>
      <c r="C29" s="8">
        <f>SUM(C25:C28)</f>
        <v>5225</v>
      </c>
      <c r="D29" s="8"/>
      <c r="E29" s="8"/>
      <c r="F29" s="8">
        <f>SUM(F25:F28)</f>
        <v>1296661</v>
      </c>
      <c r="G29" s="8"/>
      <c r="H29" s="8"/>
    </row>
    <row r="30" s="1" customFormat="1" ht="12.75">
      <c r="F30" s="1" t="s">
        <v>36</v>
      </c>
    </row>
    <row r="31" spans="1:6" s="1" customFormat="1" ht="12.75">
      <c r="A31" s="1" t="s">
        <v>37</v>
      </c>
      <c r="F31" s="1" t="s">
        <v>38</v>
      </c>
    </row>
    <row r="32" s="1" customFormat="1" ht="12.75">
      <c r="F32" s="1" t="s">
        <v>39</v>
      </c>
    </row>
    <row r="33" s="1" customFormat="1" ht="12.75">
      <c r="F33" s="2" t="s">
        <v>40</v>
      </c>
    </row>
    <row r="34" spans="1:6" s="1" customFormat="1" ht="17.25">
      <c r="A34" s="11" t="s">
        <v>41</v>
      </c>
      <c r="D34" s="12"/>
      <c r="E34" s="2"/>
      <c r="F34" s="2"/>
    </row>
    <row r="35" spans="1:6" s="1" customFormat="1" ht="15">
      <c r="A35" s="5" t="s">
        <v>42</v>
      </c>
      <c r="B35" s="5"/>
      <c r="C35" s="2"/>
      <c r="D35" s="2"/>
      <c r="E35" s="2"/>
      <c r="F35" s="2"/>
    </row>
    <row r="36" spans="1:6" s="1" customFormat="1" ht="17.25">
      <c r="A36" s="6" t="s">
        <v>43</v>
      </c>
      <c r="B36" s="6"/>
      <c r="C36" s="2"/>
      <c r="D36" s="2"/>
      <c r="E36" s="2"/>
      <c r="F36" s="2"/>
    </row>
    <row r="37" s="1" customFormat="1" ht="12.75">
      <c r="A37" s="1" t="s">
        <v>44</v>
      </c>
    </row>
    <row r="38" spans="1:8" s="1" customFormat="1" ht="12.75">
      <c r="A38" s="7" t="s">
        <v>45</v>
      </c>
      <c r="B38" s="7"/>
      <c r="C38" s="13" t="s">
        <v>46</v>
      </c>
      <c r="D38" s="13"/>
      <c r="E38" s="13"/>
      <c r="F38" s="8" t="s">
        <v>47</v>
      </c>
      <c r="G38" s="8"/>
      <c r="H38" s="8"/>
    </row>
    <row r="39" spans="1:8" s="1" customFormat="1" ht="12.75">
      <c r="A39" s="8" t="s">
        <v>48</v>
      </c>
      <c r="B39" s="8"/>
      <c r="C39" s="8">
        <f>394+167</f>
        <v>561</v>
      </c>
      <c r="D39" s="8"/>
      <c r="E39" s="8"/>
      <c r="F39" s="8">
        <f>356000+8000-85</f>
        <v>363915</v>
      </c>
      <c r="G39" s="8"/>
      <c r="H39" s="8"/>
    </row>
    <row r="40" spans="1:8" s="1" customFormat="1" ht="12.75">
      <c r="A40" s="8" t="s">
        <v>49</v>
      </c>
      <c r="B40" s="8"/>
      <c r="C40" s="8">
        <f>394-167</f>
        <v>227</v>
      </c>
      <c r="D40" s="8"/>
      <c r="E40" s="8"/>
      <c r="F40" s="8">
        <f>294000+85+1487+3656</f>
        <v>299228</v>
      </c>
      <c r="G40" s="8"/>
      <c r="H40" s="8"/>
    </row>
    <row r="41" spans="1:8" s="1" customFormat="1" ht="12.75">
      <c r="A41" s="8" t="s">
        <v>50</v>
      </c>
      <c r="B41" s="8"/>
      <c r="C41" s="8">
        <v>132</v>
      </c>
      <c r="D41" s="8"/>
      <c r="E41" s="8"/>
      <c r="F41" s="8">
        <f>294000+1219</f>
        <v>295219</v>
      </c>
      <c r="G41" s="8"/>
      <c r="H41" s="8"/>
    </row>
    <row r="42" spans="1:8" s="1" customFormat="1" ht="12.75">
      <c r="A42" s="8" t="s">
        <v>51</v>
      </c>
      <c r="B42" s="8"/>
      <c r="C42" s="8">
        <v>393</v>
      </c>
      <c r="D42" s="8"/>
      <c r="E42" s="8"/>
      <c r="F42" s="8">
        <f>293562-8000</f>
        <v>285562</v>
      </c>
      <c r="G42" s="8"/>
      <c r="H42" s="8"/>
    </row>
    <row r="43" spans="1:8" s="1" customFormat="1" ht="12.75">
      <c r="A43" s="7" t="s">
        <v>52</v>
      </c>
      <c r="B43" s="7"/>
      <c r="C43" s="8">
        <f>SUM(C39:C42)</f>
        <v>1313</v>
      </c>
      <c r="D43" s="8"/>
      <c r="E43" s="8"/>
      <c r="F43" s="8">
        <f>SUM(F39:F42)</f>
        <v>1243924</v>
      </c>
      <c r="G43" s="8"/>
      <c r="H43" s="8"/>
    </row>
    <row r="44" spans="1:6" s="1" customFormat="1" ht="12.75">
      <c r="A44" s="1" t="s">
        <v>53</v>
      </c>
      <c r="F44" s="1" t="s">
        <v>54</v>
      </c>
    </row>
    <row r="45" s="1" customFormat="1" ht="12.75">
      <c r="F45" s="1" t="s">
        <v>55</v>
      </c>
    </row>
    <row r="46" s="1" customFormat="1" ht="12.75">
      <c r="F46" s="1" t="s">
        <v>56</v>
      </c>
    </row>
    <row r="47" s="1" customFormat="1" ht="12.75">
      <c r="F47" s="2" t="s">
        <v>57</v>
      </c>
    </row>
    <row r="48" spans="1:6" s="1" customFormat="1" ht="17.25">
      <c r="A48" s="11" t="s">
        <v>58</v>
      </c>
      <c r="D48" s="12"/>
      <c r="E48" s="2"/>
      <c r="F48" s="2"/>
    </row>
    <row r="49" spans="1:6" s="1" customFormat="1" ht="15">
      <c r="A49" s="5" t="s">
        <v>59</v>
      </c>
      <c r="B49" s="5"/>
      <c r="C49" s="2"/>
      <c r="D49" s="2"/>
      <c r="E49" s="2"/>
      <c r="F49" s="2"/>
    </row>
    <row r="50" spans="1:6" s="1" customFormat="1" ht="17.25">
      <c r="A50" s="11" t="s">
        <v>60</v>
      </c>
      <c r="C50" s="2"/>
      <c r="D50" s="16"/>
      <c r="E50" s="2"/>
      <c r="F50" s="2"/>
    </row>
    <row r="51" s="1" customFormat="1" ht="12.75">
      <c r="A51" s="1" t="s">
        <v>61</v>
      </c>
    </row>
    <row r="52" spans="1:8" s="1" customFormat="1" ht="12.75">
      <c r="A52" s="7" t="s">
        <v>62</v>
      </c>
      <c r="B52" s="7"/>
      <c r="C52" s="13" t="s">
        <v>63</v>
      </c>
      <c r="D52" s="13"/>
      <c r="E52" s="13"/>
      <c r="F52" s="8" t="s">
        <v>64</v>
      </c>
      <c r="G52" s="8"/>
      <c r="H52" s="8"/>
    </row>
    <row r="53" spans="1:8" s="1" customFormat="1" ht="12.75">
      <c r="A53" s="8" t="s">
        <v>65</v>
      </c>
      <c r="B53" s="8"/>
      <c r="C53" s="8">
        <v>0</v>
      </c>
      <c r="D53" s="8"/>
      <c r="E53" s="8"/>
      <c r="F53" s="8">
        <f>91000-6178</f>
        <v>84822</v>
      </c>
      <c r="G53" s="8"/>
      <c r="H53" s="8"/>
    </row>
    <row r="54" spans="1:8" s="1" customFormat="1" ht="12.75">
      <c r="A54" s="8" t="s">
        <v>66</v>
      </c>
      <c r="B54" s="8"/>
      <c r="C54" s="8">
        <v>0</v>
      </c>
      <c r="D54" s="8"/>
      <c r="E54" s="8"/>
      <c r="F54" s="8">
        <f>75000+6178+476+1406</f>
        <v>83060</v>
      </c>
      <c r="G54" s="8"/>
      <c r="H54" s="8"/>
    </row>
    <row r="55" spans="1:8" s="1" customFormat="1" ht="12.75">
      <c r="A55" s="8" t="s">
        <v>67</v>
      </c>
      <c r="B55" s="8"/>
      <c r="C55" s="8">
        <v>0</v>
      </c>
      <c r="D55" s="8"/>
      <c r="E55" s="8"/>
      <c r="F55" s="8">
        <f>75000+469</f>
        <v>75469</v>
      </c>
      <c r="G55" s="8"/>
      <c r="H55" s="8"/>
    </row>
    <row r="56" spans="1:8" s="1" customFormat="1" ht="12.75">
      <c r="A56" s="8" t="s">
        <v>68</v>
      </c>
      <c r="B56" s="8"/>
      <c r="C56" s="8">
        <v>0</v>
      </c>
      <c r="D56" s="8"/>
      <c r="E56" s="8"/>
      <c r="F56" s="8">
        <f>75900</f>
        <v>75900</v>
      </c>
      <c r="G56" s="8"/>
      <c r="H56" s="8"/>
    </row>
    <row r="57" spans="1:8" s="1" customFormat="1" ht="12.75">
      <c r="A57" s="7" t="s">
        <v>69</v>
      </c>
      <c r="B57" s="7"/>
      <c r="C57" s="8">
        <f>SUM(C53:C56)</f>
        <v>0</v>
      </c>
      <c r="D57" s="8"/>
      <c r="E57" s="8"/>
      <c r="F57" s="8">
        <f>SUM(F53:F56)</f>
        <v>319251</v>
      </c>
      <c r="G57" s="8"/>
      <c r="H57" s="8"/>
    </row>
    <row r="58" s="1" customFormat="1" ht="12.75">
      <c r="F58" s="1" t="s">
        <v>70</v>
      </c>
    </row>
    <row r="59" s="1" customFormat="1" ht="12.75">
      <c r="F59" s="1" t="s">
        <v>71</v>
      </c>
    </row>
    <row r="60" s="1" customFormat="1" ht="12.75">
      <c r="F60" s="1" t="s">
        <v>72</v>
      </c>
    </row>
    <row r="61" s="1" customFormat="1" ht="12.75">
      <c r="F61" s="2" t="s">
        <v>73</v>
      </c>
    </row>
    <row r="62" spans="1:6" s="1" customFormat="1" ht="17.25">
      <c r="A62" s="11" t="s">
        <v>74</v>
      </c>
      <c r="D62" s="12"/>
      <c r="E62" s="2"/>
      <c r="F62" s="2"/>
    </row>
    <row r="63" spans="1:6" s="1" customFormat="1" ht="15">
      <c r="A63" s="5" t="s">
        <v>75</v>
      </c>
      <c r="B63" s="5"/>
      <c r="C63" s="2"/>
      <c r="D63" s="2"/>
      <c r="E63" s="2"/>
      <c r="F63" s="2"/>
    </row>
    <row r="64" spans="1:6" s="1" customFormat="1" ht="17.25">
      <c r="A64" s="11" t="s">
        <v>76</v>
      </c>
      <c r="C64" s="6"/>
      <c r="D64" s="2"/>
      <c r="E64" s="2"/>
      <c r="F64" s="17"/>
    </row>
    <row r="65" s="1" customFormat="1" ht="12.75">
      <c r="A65" s="1" t="s">
        <v>77</v>
      </c>
    </row>
    <row r="66" spans="1:8" s="1" customFormat="1" ht="12.75">
      <c r="A66" s="7" t="s">
        <v>78</v>
      </c>
      <c r="B66" s="7"/>
      <c r="C66" s="13" t="s">
        <v>79</v>
      </c>
      <c r="D66" s="13"/>
      <c r="E66" s="13"/>
      <c r="F66" s="8" t="s">
        <v>80</v>
      </c>
      <c r="G66" s="8"/>
      <c r="H66" s="8"/>
    </row>
    <row r="67" spans="1:8" s="1" customFormat="1" ht="12.75">
      <c r="A67" s="8" t="s">
        <v>81</v>
      </c>
      <c r="B67" s="8"/>
      <c r="C67" s="8">
        <f>110+637</f>
        <v>747</v>
      </c>
      <c r="D67" s="8"/>
      <c r="E67" s="8"/>
      <c r="F67" s="8">
        <f>180000-17091</f>
        <v>162909</v>
      </c>
      <c r="G67" s="8"/>
      <c r="H67" s="8"/>
    </row>
    <row r="68" spans="1:8" s="1" customFormat="1" ht="12.75">
      <c r="A68" s="8" t="s">
        <v>82</v>
      </c>
      <c r="B68" s="8"/>
      <c r="C68" s="8">
        <f>110-637+1250</f>
        <v>723</v>
      </c>
      <c r="D68" s="8"/>
      <c r="E68" s="8"/>
      <c r="F68" s="8">
        <f>148000+17091+654+600+1250+2250</f>
        <v>169845</v>
      </c>
      <c r="G68" s="8"/>
      <c r="H68" s="8"/>
    </row>
    <row r="69" spans="1:8" s="1" customFormat="1" ht="12.75">
      <c r="A69" s="8" t="s">
        <v>83</v>
      </c>
      <c r="B69" s="8"/>
      <c r="C69" s="8">
        <f>40+600</f>
        <v>640</v>
      </c>
      <c r="D69" s="8"/>
      <c r="E69" s="8"/>
      <c r="F69" s="8">
        <f>148000+600+750</f>
        <v>149350</v>
      </c>
      <c r="G69" s="8"/>
      <c r="H69" s="8"/>
    </row>
    <row r="70" spans="1:8" s="1" customFormat="1" ht="12.75">
      <c r="A70" s="8" t="s">
        <v>84</v>
      </c>
      <c r="B70" s="8"/>
      <c r="C70" s="8">
        <f>110+600</f>
        <v>710</v>
      </c>
      <c r="D70" s="8"/>
      <c r="E70" s="8"/>
      <c r="F70" s="8">
        <f>149159</f>
        <v>149159</v>
      </c>
      <c r="G70" s="8"/>
      <c r="H70" s="8"/>
    </row>
    <row r="71" spans="1:8" s="1" customFormat="1" ht="12.75">
      <c r="A71" s="7" t="s">
        <v>85</v>
      </c>
      <c r="B71" s="7"/>
      <c r="C71" s="8">
        <f>SUM(C67:C70)</f>
        <v>2820</v>
      </c>
      <c r="D71" s="8"/>
      <c r="E71" s="8"/>
      <c r="F71" s="8">
        <f>SUM(F67:F70)</f>
        <v>631263</v>
      </c>
      <c r="G71" s="8"/>
      <c r="H71" s="8"/>
    </row>
    <row r="72" s="1" customFormat="1" ht="12.75">
      <c r="F72" s="1" t="s">
        <v>86</v>
      </c>
    </row>
    <row r="73" s="1" customFormat="1" ht="12.75">
      <c r="F73" s="1" t="s">
        <v>87</v>
      </c>
    </row>
    <row r="74" s="1" customFormat="1" ht="12.75">
      <c r="F74" s="1" t="s">
        <v>88</v>
      </c>
    </row>
    <row r="75" s="1" customFormat="1" ht="12.75">
      <c r="F75" s="2" t="s">
        <v>89</v>
      </c>
    </row>
    <row r="76" spans="1:6" s="1" customFormat="1" ht="17.25">
      <c r="A76" s="11" t="s">
        <v>90</v>
      </c>
      <c r="D76" s="12"/>
      <c r="E76" s="2"/>
      <c r="F76" s="2"/>
    </row>
    <row r="77" spans="1:6" s="1" customFormat="1" ht="15">
      <c r="A77" s="5" t="s">
        <v>91</v>
      </c>
      <c r="B77" s="5"/>
      <c r="C77" s="2"/>
      <c r="D77" s="2"/>
      <c r="E77" s="2"/>
      <c r="F77" s="2"/>
    </row>
    <row r="78" spans="1:6" s="1" customFormat="1" ht="17.25">
      <c r="A78" s="6" t="s">
        <v>92</v>
      </c>
      <c r="B78" s="6"/>
      <c r="C78" s="2"/>
      <c r="D78" s="12"/>
      <c r="E78" s="12"/>
      <c r="F78" s="12"/>
    </row>
    <row r="79" s="1" customFormat="1" ht="12.75">
      <c r="A79" s="1" t="s">
        <v>93</v>
      </c>
    </row>
    <row r="80" spans="1:8" s="1" customFormat="1" ht="12.75">
      <c r="A80" s="7" t="s">
        <v>94</v>
      </c>
      <c r="B80" s="7"/>
      <c r="C80" s="13" t="s">
        <v>95</v>
      </c>
      <c r="D80" s="13"/>
      <c r="E80" s="13"/>
      <c r="F80" s="8" t="s">
        <v>96</v>
      </c>
      <c r="G80" s="8"/>
      <c r="H80" s="8"/>
    </row>
    <row r="81" spans="1:8" s="1" customFormat="1" ht="12.75">
      <c r="A81" s="8" t="s">
        <v>97</v>
      </c>
      <c r="B81" s="8"/>
      <c r="C81" s="8">
        <f>105</f>
        <v>105</v>
      </c>
      <c r="D81" s="8"/>
      <c r="E81" s="8"/>
      <c r="F81" s="8">
        <f>102000-2669</f>
        <v>99331</v>
      </c>
      <c r="G81" s="8"/>
      <c r="H81" s="8"/>
    </row>
    <row r="82" spans="1:8" s="1" customFormat="1" ht="12.75">
      <c r="A82" s="8" t="s">
        <v>98</v>
      </c>
      <c r="B82" s="8"/>
      <c r="C82" s="8">
        <f>75</f>
        <v>75</v>
      </c>
      <c r="D82" s="8"/>
      <c r="E82" s="8"/>
      <c r="F82" s="8">
        <f>83000+2669+476+105+75+1125</f>
        <v>87450</v>
      </c>
      <c r="G82" s="8"/>
      <c r="H82" s="8"/>
    </row>
    <row r="83" spans="1:8" s="1" customFormat="1" ht="12.75">
      <c r="A83" s="8" t="s">
        <v>99</v>
      </c>
      <c r="B83" s="8"/>
      <c r="C83" s="8">
        <f>75</f>
        <v>75</v>
      </c>
      <c r="D83" s="8"/>
      <c r="E83" s="8"/>
      <c r="F83" s="8">
        <f>83000+75+375</f>
        <v>83450</v>
      </c>
      <c r="G83" s="8"/>
      <c r="H83" s="8"/>
    </row>
    <row r="84" spans="1:8" s="1" customFormat="1" ht="12.75">
      <c r="A84" s="8" t="s">
        <v>100</v>
      </c>
      <c r="B84" s="8"/>
      <c r="C84" s="8">
        <v>70</v>
      </c>
      <c r="D84" s="8"/>
      <c r="E84" s="8"/>
      <c r="F84" s="8">
        <f>83021+70</f>
        <v>83091</v>
      </c>
      <c r="G84" s="8"/>
      <c r="H84" s="8"/>
    </row>
    <row r="85" spans="1:8" s="1" customFormat="1" ht="12.75">
      <c r="A85" s="7" t="s">
        <v>101</v>
      </c>
      <c r="B85" s="7"/>
      <c r="C85" s="8">
        <f>SUM(C81:C84)</f>
        <v>325</v>
      </c>
      <c r="D85" s="8"/>
      <c r="E85" s="8"/>
      <c r="F85" s="8">
        <f>SUM(F81:F84)</f>
        <v>353322</v>
      </c>
      <c r="G85" s="8"/>
      <c r="H85" s="8"/>
    </row>
    <row r="86" s="1" customFormat="1" ht="12.75">
      <c r="F86" s="1" t="s">
        <v>102</v>
      </c>
    </row>
    <row r="87" s="1" customFormat="1" ht="12.75">
      <c r="F87" s="1" t="s">
        <v>103</v>
      </c>
    </row>
    <row r="88" s="1" customFormat="1" ht="12.75">
      <c r="F88" s="1" t="s">
        <v>104</v>
      </c>
    </row>
    <row r="89" s="1" customFormat="1" ht="12.75">
      <c r="F89" s="2" t="s">
        <v>105</v>
      </c>
    </row>
    <row r="90" spans="1:6" s="1" customFormat="1" ht="17.25">
      <c r="A90" s="11" t="s">
        <v>106</v>
      </c>
      <c r="D90" s="12"/>
      <c r="E90" s="2"/>
      <c r="F90" s="2"/>
    </row>
    <row r="91" spans="1:6" s="1" customFormat="1" ht="15">
      <c r="A91" s="5" t="s">
        <v>107</v>
      </c>
      <c r="B91" s="5"/>
      <c r="C91" s="2"/>
      <c r="D91" s="2"/>
      <c r="E91" s="2"/>
      <c r="F91" s="2"/>
    </row>
    <row r="92" spans="1:6" s="1" customFormat="1" ht="17.25">
      <c r="A92" s="11" t="s">
        <v>108</v>
      </c>
      <c r="C92" s="6"/>
      <c r="D92" s="2"/>
      <c r="E92" s="2"/>
      <c r="F92" s="3"/>
    </row>
    <row r="93" s="1" customFormat="1" ht="12.75">
      <c r="A93" s="1" t="s">
        <v>109</v>
      </c>
    </row>
    <row r="94" spans="1:8" s="1" customFormat="1" ht="12.75">
      <c r="A94" s="7" t="s">
        <v>110</v>
      </c>
      <c r="B94" s="7"/>
      <c r="C94" s="13" t="s">
        <v>111</v>
      </c>
      <c r="D94" s="13"/>
      <c r="E94" s="13"/>
      <c r="F94" s="8" t="s">
        <v>112</v>
      </c>
      <c r="G94" s="8"/>
      <c r="H94" s="8"/>
    </row>
    <row r="95" spans="1:8" s="1" customFormat="1" ht="12.75">
      <c r="A95" s="8" t="s">
        <v>113</v>
      </c>
      <c r="B95" s="8"/>
      <c r="C95" s="8">
        <f>1990-233</f>
        <v>1757</v>
      </c>
      <c r="D95" s="8"/>
      <c r="E95" s="8"/>
      <c r="F95" s="8">
        <f>120000-6439</f>
        <v>113561</v>
      </c>
      <c r="G95" s="8"/>
      <c r="H95" s="8"/>
    </row>
    <row r="96" spans="1:8" s="1" customFormat="1" ht="12.75">
      <c r="A96" s="8" t="s">
        <v>114</v>
      </c>
      <c r="B96" s="8"/>
      <c r="C96" s="8">
        <f>1990+133</f>
        <v>2123</v>
      </c>
      <c r="D96" s="8"/>
      <c r="E96" s="8"/>
      <c r="F96" s="8">
        <f>100000+6439+535+562</f>
        <v>107536</v>
      </c>
      <c r="G96" s="8"/>
      <c r="H96" s="8"/>
    </row>
    <row r="97" spans="1:8" s="1" customFormat="1" ht="12.75">
      <c r="A97" s="8" t="s">
        <v>115</v>
      </c>
      <c r="B97" s="8"/>
      <c r="C97" s="8">
        <f>1990+100</f>
        <v>2090</v>
      </c>
      <c r="D97" s="8"/>
      <c r="E97" s="8"/>
      <c r="F97" s="8">
        <f>98000+188</f>
        <v>98188</v>
      </c>
      <c r="G97" s="8"/>
      <c r="H97" s="8"/>
    </row>
    <row r="98" spans="1:8" s="1" customFormat="1" ht="12.75">
      <c r="A98" s="8" t="s">
        <v>116</v>
      </c>
      <c r="B98" s="8"/>
      <c r="C98" s="8">
        <f>1972</f>
        <v>1972</v>
      </c>
      <c r="D98" s="8"/>
      <c r="E98" s="8"/>
      <c r="F98" s="8">
        <f>98701</f>
        <v>98701</v>
      </c>
      <c r="G98" s="8"/>
      <c r="H98" s="8"/>
    </row>
    <row r="99" spans="1:8" s="1" customFormat="1" ht="12.75">
      <c r="A99" s="7" t="s">
        <v>117</v>
      </c>
      <c r="B99" s="7"/>
      <c r="C99" s="8">
        <f>SUM(C95:C98)</f>
        <v>7942</v>
      </c>
      <c r="D99" s="8"/>
      <c r="E99" s="8"/>
      <c r="F99" s="8">
        <f>SUM(F95:F98)</f>
        <v>417986</v>
      </c>
      <c r="G99" s="8"/>
      <c r="H99" s="8"/>
    </row>
    <row r="100" s="1" customFormat="1" ht="12.75">
      <c r="F100" s="1" t="s">
        <v>118</v>
      </c>
    </row>
    <row r="101" spans="1:6" s="1" customFormat="1" ht="12.75">
      <c r="A101" s="2"/>
      <c r="B101" s="2"/>
      <c r="C101" s="2"/>
      <c r="D101" s="2"/>
      <c r="E101" s="2"/>
      <c r="F101" s="1" t="s">
        <v>119</v>
      </c>
    </row>
    <row r="102" s="1" customFormat="1" ht="12.75">
      <c r="F102" s="1" t="s">
        <v>120</v>
      </c>
    </row>
    <row r="103" spans="1:6" s="1" customFormat="1" ht="17.25">
      <c r="A103" s="11"/>
      <c r="D103" s="12"/>
      <c r="E103" s="2"/>
      <c r="F103" s="2" t="s">
        <v>121</v>
      </c>
    </row>
    <row r="104" spans="1:4" s="1" customFormat="1" ht="15">
      <c r="A104" s="11" t="s">
        <v>122</v>
      </c>
      <c r="D104" s="2"/>
    </row>
    <row r="105" spans="1:4" s="1" customFormat="1" ht="15">
      <c r="A105" s="5" t="s">
        <v>123</v>
      </c>
      <c r="B105" s="5"/>
      <c r="C105" s="2"/>
      <c r="D105" s="2"/>
    </row>
    <row r="106" spans="1:4" s="1" customFormat="1" ht="17.25">
      <c r="A106" s="11" t="s">
        <v>124</v>
      </c>
      <c r="C106" s="6"/>
      <c r="D106" s="2"/>
    </row>
    <row r="107" spans="1:5" s="1" customFormat="1" ht="12.75">
      <c r="A107" s="1" t="s">
        <v>125</v>
      </c>
      <c r="E107" s="2"/>
    </row>
    <row r="108" spans="1:8" s="1" customFormat="1" ht="12.75">
      <c r="A108" s="7" t="s">
        <v>126</v>
      </c>
      <c r="B108" s="7"/>
      <c r="C108" s="13" t="s">
        <v>127</v>
      </c>
      <c r="D108" s="13"/>
      <c r="E108" s="13"/>
      <c r="F108" s="8" t="s">
        <v>128</v>
      </c>
      <c r="G108" s="8"/>
      <c r="H108" s="8"/>
    </row>
    <row r="109" spans="1:8" s="1" customFormat="1" ht="12.75">
      <c r="A109" s="8" t="s">
        <v>129</v>
      </c>
      <c r="B109" s="8"/>
      <c r="C109" s="8">
        <f>2475-214</f>
        <v>2261</v>
      </c>
      <c r="D109" s="8"/>
      <c r="E109" s="8"/>
      <c r="F109" s="8">
        <f>135000-287</f>
        <v>134713</v>
      </c>
      <c r="G109" s="8"/>
      <c r="H109" s="8"/>
    </row>
    <row r="110" spans="1:8" s="1" customFormat="1" ht="12.75">
      <c r="A110" s="8" t="s">
        <v>130</v>
      </c>
      <c r="B110" s="8"/>
      <c r="C110" s="8">
        <f>2475+214</f>
        <v>2689</v>
      </c>
      <c r="D110" s="8"/>
      <c r="E110" s="8"/>
      <c r="F110" s="8">
        <f>120000+287+594+1969</f>
        <v>122850</v>
      </c>
      <c r="G110" s="8"/>
      <c r="H110" s="8"/>
    </row>
    <row r="111" spans="1:8" s="1" customFormat="1" ht="12.75">
      <c r="A111" s="8" t="s">
        <v>131</v>
      </c>
      <c r="B111" s="8"/>
      <c r="C111" s="8">
        <f>1320</f>
        <v>1320</v>
      </c>
      <c r="D111" s="8"/>
      <c r="E111" s="8"/>
      <c r="F111" s="8">
        <f>108000+656</f>
        <v>108656</v>
      </c>
      <c r="G111" s="8"/>
      <c r="H111" s="8"/>
    </row>
    <row r="112" spans="1:8" s="1" customFormat="1" ht="12.75">
      <c r="A112" s="8" t="s">
        <v>132</v>
      </c>
      <c r="B112" s="8"/>
      <c r="C112" s="8">
        <f>2471</f>
        <v>2471</v>
      </c>
      <c r="D112" s="8"/>
      <c r="E112" s="8"/>
      <c r="F112" s="8">
        <f>108259</f>
        <v>108259</v>
      </c>
      <c r="G112" s="8"/>
      <c r="H112" s="8"/>
    </row>
    <row r="113" spans="1:8" s="1" customFormat="1" ht="12.75">
      <c r="A113" s="7" t="s">
        <v>133</v>
      </c>
      <c r="B113" s="7"/>
      <c r="C113" s="8">
        <f>SUM(C109:C112)</f>
        <v>8741</v>
      </c>
      <c r="D113" s="8"/>
      <c r="E113" s="8"/>
      <c r="F113" s="8">
        <f>SUM(F109:F112)</f>
        <v>474478</v>
      </c>
      <c r="G113" s="8"/>
      <c r="H113" s="8"/>
    </row>
    <row r="114" s="1" customFormat="1" ht="12.75">
      <c r="F114" s="1" t="s">
        <v>134</v>
      </c>
    </row>
    <row r="115" spans="1:6" s="1" customFormat="1" ht="12.75">
      <c r="A115" s="2"/>
      <c r="B115" s="2"/>
      <c r="C115" s="2"/>
      <c r="D115" s="2"/>
      <c r="E115" s="2"/>
      <c r="F115" s="1" t="s">
        <v>135</v>
      </c>
    </row>
    <row r="116" s="1" customFormat="1" ht="12.75">
      <c r="F116" s="1" t="s">
        <v>136</v>
      </c>
    </row>
    <row r="117" s="1" customFormat="1" ht="12.75">
      <c r="F117" s="2" t="s">
        <v>137</v>
      </c>
    </row>
    <row r="118" spans="1:6" s="1" customFormat="1" ht="17.25">
      <c r="A118" s="11" t="s">
        <v>138</v>
      </c>
      <c r="D118" s="12"/>
      <c r="E118" s="2"/>
      <c r="F118" s="2"/>
    </row>
    <row r="119" spans="1:6" s="1" customFormat="1" ht="15">
      <c r="A119" s="5" t="s">
        <v>139</v>
      </c>
      <c r="B119" s="5"/>
      <c r="C119" s="2"/>
      <c r="D119" s="2"/>
      <c r="E119" s="2"/>
      <c r="F119" s="2"/>
    </row>
    <row r="120" spans="1:8" s="1" customFormat="1" ht="17.25">
      <c r="A120" s="11" t="s">
        <v>140</v>
      </c>
      <c r="D120" s="6"/>
      <c r="E120" s="2"/>
      <c r="F120" s="2"/>
      <c r="H120" s="18"/>
    </row>
    <row r="121" spans="1:8" s="1" customFormat="1" ht="12.75">
      <c r="A121" s="1" t="s">
        <v>141</v>
      </c>
      <c r="H121" s="18"/>
    </row>
    <row r="122" spans="1:8" s="1" customFormat="1" ht="12.75">
      <c r="A122" s="8" t="s">
        <v>142</v>
      </c>
      <c r="B122" s="8"/>
      <c r="C122" s="19" t="s">
        <v>143</v>
      </c>
      <c r="D122" s="19"/>
      <c r="E122" s="19"/>
      <c r="F122" s="8" t="s">
        <v>144</v>
      </c>
      <c r="G122" s="8"/>
      <c r="H122" s="8"/>
    </row>
    <row r="123" spans="1:8" s="1" customFormat="1" ht="12.75">
      <c r="A123" s="20" t="s">
        <v>145</v>
      </c>
      <c r="B123" s="21"/>
      <c r="C123" s="20">
        <f>3070+405</f>
        <v>3475</v>
      </c>
      <c r="D123" s="20"/>
      <c r="E123" s="20"/>
      <c r="F123" s="20">
        <f>137000-5476</f>
        <v>131524</v>
      </c>
      <c r="G123" s="20"/>
      <c r="H123" s="20"/>
    </row>
    <row r="124" spans="1:8" s="1" customFormat="1" ht="12.75">
      <c r="A124" s="8" t="s">
        <v>146</v>
      </c>
      <c r="B124" s="7"/>
      <c r="C124" s="20">
        <f>3070-405+2737</f>
        <v>5402</v>
      </c>
      <c r="D124" s="20"/>
      <c r="E124" s="20"/>
      <c r="F124" s="8">
        <f>114000+5476+535+2737+1407</f>
        <v>124155</v>
      </c>
      <c r="G124" s="8"/>
      <c r="H124" s="8"/>
    </row>
    <row r="125" spans="1:8" s="1" customFormat="1" ht="12.75">
      <c r="A125" s="24" t="s">
        <v>147</v>
      </c>
      <c r="B125" s="1"/>
      <c r="C125" s="24">
        <f>1780</f>
        <v>1780</v>
      </c>
      <c r="D125" s="24"/>
      <c r="E125" s="24"/>
      <c r="F125" s="24">
        <f>113000+468</f>
        <v>113468</v>
      </c>
      <c r="G125" s="24"/>
      <c r="H125" s="24"/>
    </row>
    <row r="126" spans="1:8" s="1" customFormat="1" ht="12.75">
      <c r="A126" s="27" t="s">
        <v>148</v>
      </c>
      <c r="B126" s="28"/>
      <c r="C126" s="27">
        <f>3080</f>
        <v>3080</v>
      </c>
      <c r="D126" s="27"/>
      <c r="E126" s="27"/>
      <c r="F126" s="27">
        <f>114310</f>
        <v>114310</v>
      </c>
      <c r="G126" s="27"/>
      <c r="H126" s="27"/>
    </row>
    <row r="127" spans="1:8" s="1" customFormat="1" ht="12.75">
      <c r="A127" s="27" t="s">
        <v>149</v>
      </c>
      <c r="B127" s="28"/>
      <c r="C127" s="27">
        <f>SUM(C123:C126)</f>
        <v>13737</v>
      </c>
      <c r="D127" s="27"/>
      <c r="E127" s="27"/>
      <c r="F127" s="27">
        <f>SUM(F123:F126)</f>
        <v>483457</v>
      </c>
      <c r="G127" s="27"/>
      <c r="H127" s="27"/>
    </row>
    <row r="128" s="1" customFormat="1" ht="12.75">
      <c r="F128" s="1" t="s">
        <v>150</v>
      </c>
    </row>
    <row r="129" s="1" customFormat="1" ht="12.75">
      <c r="F129" s="1" t="s">
        <v>151</v>
      </c>
    </row>
    <row r="130" spans="2:6" s="1" customFormat="1" ht="12.75">
      <c r="B130" s="2"/>
      <c r="F130" s="1" t="s">
        <v>152</v>
      </c>
    </row>
    <row r="131" spans="1:6" s="1" customFormat="1" ht="12.75">
      <c r="A131" s="2"/>
      <c r="C131" s="2"/>
      <c r="D131" s="2"/>
      <c r="E131" s="2"/>
      <c r="F131" s="2" t="s">
        <v>153</v>
      </c>
    </row>
    <row r="132" spans="1:6" s="1" customFormat="1" ht="17.25">
      <c r="A132" s="11" t="s">
        <v>154</v>
      </c>
      <c r="B132" s="2"/>
      <c r="D132" s="12"/>
      <c r="E132" s="2"/>
      <c r="F132" s="31"/>
    </row>
    <row r="133" spans="1:6" s="1" customFormat="1" ht="15">
      <c r="A133" s="5" t="s">
        <v>155</v>
      </c>
      <c r="B133" s="11"/>
      <c r="C133" s="2"/>
      <c r="D133" s="2"/>
      <c r="E133" s="2"/>
      <c r="F133" s="2"/>
    </row>
    <row r="134" spans="1:7" s="1" customFormat="1" ht="15">
      <c r="A134" s="11" t="s">
        <v>156</v>
      </c>
      <c r="C134" s="11"/>
      <c r="D134" s="32"/>
      <c r="E134" s="31"/>
      <c r="F134" s="31"/>
      <c r="G134" s="11"/>
    </row>
    <row r="135" s="1" customFormat="1" ht="12.75">
      <c r="A135" s="1" t="s">
        <v>157</v>
      </c>
    </row>
    <row r="136" spans="1:8" s="1" customFormat="1" ht="12.75">
      <c r="A136" s="7" t="s">
        <v>158</v>
      </c>
      <c r="B136" s="8"/>
      <c r="C136" s="13" t="s">
        <v>159</v>
      </c>
      <c r="D136" s="13"/>
      <c r="E136" s="13"/>
      <c r="F136" s="8" t="s">
        <v>160</v>
      </c>
      <c r="G136" s="8"/>
      <c r="H136" s="8"/>
    </row>
    <row r="137" spans="1:8" s="1" customFormat="1" ht="12.75">
      <c r="A137" s="8" t="s">
        <v>161</v>
      </c>
      <c r="B137" s="8"/>
      <c r="C137" s="8">
        <f>2780+47</f>
        <v>2827</v>
      </c>
      <c r="D137" s="8"/>
      <c r="E137" s="8"/>
      <c r="F137" s="8">
        <f>175000-2101</f>
        <v>172899</v>
      </c>
      <c r="G137" s="8"/>
      <c r="H137" s="8"/>
    </row>
    <row r="138" spans="1:8" s="1" customFormat="1" ht="12.75">
      <c r="A138" s="8" t="s">
        <v>162</v>
      </c>
      <c r="B138" s="8"/>
      <c r="C138" s="8">
        <f>2780-47+1361</f>
        <v>4094</v>
      </c>
      <c r="D138" s="8"/>
      <c r="E138" s="8"/>
      <c r="F138" s="8">
        <f>143000+2101+654+1361+562</f>
        <v>147678</v>
      </c>
      <c r="G138" s="8"/>
      <c r="H138" s="8"/>
    </row>
    <row r="139" spans="1:8" s="1" customFormat="1" ht="12.75">
      <c r="A139" s="8" t="s">
        <v>163</v>
      </c>
      <c r="B139" s="8"/>
      <c r="C139" s="8">
        <f>1250</f>
        <v>1250</v>
      </c>
      <c r="D139" s="8"/>
      <c r="E139" s="8"/>
      <c r="F139" s="8">
        <f>140000+188</f>
        <v>140188</v>
      </c>
      <c r="G139" s="8"/>
      <c r="H139" s="8"/>
    </row>
    <row r="140" spans="1:8" s="1" customFormat="1" ht="12.75">
      <c r="A140" s="8" t="s">
        <v>164</v>
      </c>
      <c r="B140" s="7"/>
      <c r="C140" s="8">
        <f>2784</f>
        <v>2784</v>
      </c>
      <c r="D140" s="8"/>
      <c r="E140" s="8"/>
      <c r="F140" s="8">
        <f>145143</f>
        <v>145143</v>
      </c>
      <c r="G140" s="8"/>
      <c r="H140" s="8"/>
    </row>
    <row r="141" spans="1:8" s="1" customFormat="1" ht="12.75">
      <c r="A141" s="7" t="s">
        <v>165</v>
      </c>
      <c r="B141" s="1"/>
      <c r="C141" s="8">
        <f>SUM(C137:C140)</f>
        <v>10955</v>
      </c>
      <c r="D141" s="8"/>
      <c r="E141" s="8"/>
      <c r="F141" s="8">
        <f>SUM(F137:F140)</f>
        <v>605908</v>
      </c>
      <c r="G141" s="8"/>
      <c r="H141" s="8"/>
    </row>
    <row r="142" s="1" customFormat="1" ht="12.75">
      <c r="F142" s="1" t="s">
        <v>166</v>
      </c>
    </row>
    <row r="143" spans="2:6" s="1" customFormat="1" ht="12.75">
      <c r="B143" s="2"/>
      <c r="F143" s="1" t="s">
        <v>167</v>
      </c>
    </row>
    <row r="144" spans="1:6" s="1" customFormat="1" ht="12.75">
      <c r="A144" s="2"/>
      <c r="C144" s="2"/>
      <c r="D144" s="2"/>
      <c r="E144" s="2"/>
      <c r="F144" s="1" t="s">
        <v>168</v>
      </c>
    </row>
    <row r="145" s="1" customFormat="1" ht="12.75">
      <c r="F145" s="2" t="s">
        <v>169</v>
      </c>
    </row>
    <row r="146" spans="1:6" s="1" customFormat="1" ht="15">
      <c r="A146" s="31" t="s">
        <v>170</v>
      </c>
      <c r="B146" s="2"/>
      <c r="C146" s="2"/>
      <c r="D146" s="2"/>
      <c r="E146" s="2"/>
      <c r="F146" s="31"/>
    </row>
    <row r="147" spans="1:6" s="1" customFormat="1" ht="15">
      <c r="A147" s="5" t="s">
        <v>171</v>
      </c>
      <c r="C147" s="2"/>
      <c r="D147" s="2"/>
      <c r="E147" s="2"/>
      <c r="F147" s="2"/>
    </row>
    <row r="148" spans="1:6" s="1" customFormat="1" ht="17.25">
      <c r="A148" s="11" t="s">
        <v>172</v>
      </c>
      <c r="D148" s="33"/>
      <c r="E148" s="2"/>
      <c r="F148" s="2"/>
    </row>
    <row r="149" s="1" customFormat="1" ht="12.75">
      <c r="A149" s="1" t="s">
        <v>173</v>
      </c>
    </row>
    <row r="150" spans="1:8" s="1" customFormat="1" ht="12.75">
      <c r="A150" s="7" t="s">
        <v>174</v>
      </c>
      <c r="B150" s="8"/>
      <c r="C150" s="13" t="s">
        <v>175</v>
      </c>
      <c r="D150" s="13"/>
      <c r="E150" s="13"/>
      <c r="F150" s="8" t="s">
        <v>176</v>
      </c>
      <c r="G150" s="8"/>
      <c r="H150" s="8"/>
    </row>
    <row r="151" spans="1:8" s="1" customFormat="1" ht="12.75">
      <c r="A151" s="8" t="s">
        <v>177</v>
      </c>
      <c r="B151" s="8"/>
      <c r="C151" s="8">
        <v>0</v>
      </c>
      <c r="D151" s="8"/>
      <c r="E151" s="8"/>
      <c r="F151" s="8">
        <f>69000-3538</f>
        <v>65462</v>
      </c>
      <c r="G151" s="8"/>
      <c r="H151" s="8"/>
    </row>
    <row r="152" spans="1:8" s="1" customFormat="1" ht="12.75">
      <c r="A152" s="8" t="s">
        <v>178</v>
      </c>
      <c r="B152" s="8"/>
      <c r="C152" s="8">
        <v>0</v>
      </c>
      <c r="D152" s="8"/>
      <c r="E152" s="8"/>
      <c r="F152" s="8">
        <f>53000+3538+238+1406</f>
        <v>58182</v>
      </c>
      <c r="G152" s="8"/>
      <c r="H152" s="8"/>
    </row>
    <row r="153" spans="1:8" s="1" customFormat="1" ht="12.75">
      <c r="A153" s="8" t="s">
        <v>179</v>
      </c>
      <c r="B153" s="8"/>
      <c r="C153" s="8">
        <v>0</v>
      </c>
      <c r="D153" s="8"/>
      <c r="E153" s="8"/>
      <c r="F153" s="8">
        <f>53000+469</f>
        <v>53469</v>
      </c>
      <c r="G153" s="8"/>
      <c r="H153" s="8"/>
    </row>
    <row r="154" spans="1:8" s="1" customFormat="1" ht="12.75">
      <c r="A154" s="8" t="s">
        <v>180</v>
      </c>
      <c r="B154" s="7"/>
      <c r="C154" s="8">
        <v>0</v>
      </c>
      <c r="D154" s="8"/>
      <c r="E154" s="8"/>
      <c r="F154" s="8">
        <f>53601</f>
        <v>53601</v>
      </c>
      <c r="G154" s="8"/>
      <c r="H154" s="8"/>
    </row>
    <row r="155" spans="1:8" s="1" customFormat="1" ht="12.75">
      <c r="A155" s="7" t="s">
        <v>181</v>
      </c>
      <c r="B155" s="1"/>
      <c r="C155" s="8">
        <v>0</v>
      </c>
      <c r="D155" s="8"/>
      <c r="E155" s="8"/>
      <c r="F155" s="8">
        <f>SUM(F151:F154)</f>
        <v>230714</v>
      </c>
      <c r="G155" s="8"/>
      <c r="H155" s="8"/>
    </row>
    <row r="156" s="1" customFormat="1" ht="12.75">
      <c r="F156" s="1" t="s">
        <v>182</v>
      </c>
    </row>
    <row r="157" spans="2:6" s="1" customFormat="1" ht="12.75">
      <c r="B157" s="2"/>
      <c r="F157" s="1" t="s">
        <v>183</v>
      </c>
    </row>
    <row r="158" spans="1:6" s="1" customFormat="1" ht="12.75">
      <c r="A158" s="2"/>
      <c r="C158" s="2"/>
      <c r="D158" s="2"/>
      <c r="E158" s="2"/>
      <c r="F158" s="1" t="s">
        <v>184</v>
      </c>
    </row>
    <row r="159" s="1" customFormat="1" ht="12.75">
      <c r="F159" s="2" t="s">
        <v>185</v>
      </c>
    </row>
    <row r="160" spans="1:6" s="1" customFormat="1" ht="15">
      <c r="A160" s="11" t="s">
        <v>186</v>
      </c>
      <c r="C160" s="2"/>
      <c r="D160" s="2"/>
      <c r="E160" s="2"/>
      <c r="F160" s="2"/>
    </row>
    <row r="161" spans="1:6" s="1" customFormat="1" ht="17.25">
      <c r="A161" s="5" t="s">
        <v>187</v>
      </c>
      <c r="B161" s="6"/>
      <c r="C161" s="2"/>
      <c r="D161" s="2"/>
      <c r="E161" s="2"/>
      <c r="F161" s="2"/>
    </row>
    <row r="162" spans="1:5" s="1" customFormat="1" ht="17.25">
      <c r="A162" s="6" t="s">
        <v>188</v>
      </c>
      <c r="C162" s="2"/>
      <c r="D162" s="12"/>
      <c r="E162" s="12"/>
    </row>
    <row r="163" s="1" customFormat="1" ht="12.75">
      <c r="A163" s="1" t="s">
        <v>189</v>
      </c>
    </row>
    <row r="164" spans="1:8" s="1" customFormat="1" ht="12.75">
      <c r="A164" s="7" t="s">
        <v>190</v>
      </c>
      <c r="B164" s="8"/>
      <c r="C164" s="13" t="s">
        <v>191</v>
      </c>
      <c r="D164" s="13"/>
      <c r="E164" s="13"/>
      <c r="F164" s="8" t="s">
        <v>192</v>
      </c>
      <c r="G164" s="8"/>
      <c r="H164" s="8"/>
    </row>
    <row r="165" spans="1:8" s="1" customFormat="1" ht="12.75">
      <c r="A165" s="8" t="s">
        <v>193</v>
      </c>
      <c r="B165" s="8"/>
      <c r="C165" s="8">
        <f>4320+255</f>
        <v>4575</v>
      </c>
      <c r="D165" s="8"/>
      <c r="E165" s="8"/>
      <c r="F165" s="8">
        <f>40000+5000-4669</f>
        <v>40331</v>
      </c>
      <c r="G165" s="8"/>
      <c r="H165" s="8"/>
    </row>
    <row r="166" spans="1:8" s="1" customFormat="1" ht="12.75">
      <c r="A166" s="8" t="s">
        <v>194</v>
      </c>
      <c r="B166" s="8"/>
      <c r="C166" s="8">
        <f>4320-255</f>
        <v>4065</v>
      </c>
      <c r="D166" s="8"/>
      <c r="E166" s="8"/>
      <c r="F166" s="8">
        <f>35000-5000+4669+119+844</f>
        <v>35632</v>
      </c>
      <c r="G166" s="8"/>
      <c r="H166" s="8"/>
    </row>
    <row r="167" spans="1:8" s="1" customFormat="1" ht="12.75">
      <c r="A167" s="8" t="s">
        <v>195</v>
      </c>
      <c r="B167" s="8"/>
      <c r="C167" s="8">
        <f>4320</f>
        <v>4320</v>
      </c>
      <c r="D167" s="8"/>
      <c r="E167" s="8"/>
      <c r="F167" s="8">
        <f>31000+281</f>
        <v>31281</v>
      </c>
      <c r="G167" s="8"/>
      <c r="H167" s="8"/>
    </row>
    <row r="168" spans="1:8" s="1" customFormat="1" ht="12.75">
      <c r="A168" s="8" t="s">
        <v>196</v>
      </c>
      <c r="B168" s="7"/>
      <c r="C168" s="8">
        <f>4310</f>
        <v>4310</v>
      </c>
      <c r="D168" s="8"/>
      <c r="E168" s="8"/>
      <c r="F168" s="8">
        <f>32562</f>
        <v>32562</v>
      </c>
      <c r="G168" s="8"/>
      <c r="H168" s="8"/>
    </row>
    <row r="169" spans="1:8" s="1" customFormat="1" ht="12.75">
      <c r="A169" s="7" t="s">
        <v>197</v>
      </c>
      <c r="B169" s="1"/>
      <c r="C169" s="8">
        <f>SUM(C165:C168)</f>
        <v>17270</v>
      </c>
      <c r="D169" s="8"/>
      <c r="E169" s="8"/>
      <c r="F169" s="8">
        <f>SUM(F165:F168)</f>
        <v>139806</v>
      </c>
      <c r="G169" s="8"/>
      <c r="H169" s="8"/>
    </row>
    <row r="170" s="1" customFormat="1" ht="12.75">
      <c r="F170" s="1" t="s">
        <v>198</v>
      </c>
    </row>
    <row r="171" spans="2:6" s="1" customFormat="1" ht="12.75">
      <c r="B171" s="2"/>
      <c r="F171" s="1" t="s">
        <v>199</v>
      </c>
    </row>
    <row r="172" spans="1:6" s="1" customFormat="1" ht="12.75">
      <c r="A172" s="2"/>
      <c r="C172" s="2"/>
      <c r="D172" s="2"/>
      <c r="E172" s="2"/>
      <c r="F172" s="1" t="s">
        <v>200</v>
      </c>
    </row>
    <row r="173" s="1" customFormat="1" ht="12.75">
      <c r="F173" s="2" t="s">
        <v>201</v>
      </c>
    </row>
    <row r="174" spans="1:6" s="1" customFormat="1" ht="15">
      <c r="A174" s="11" t="s">
        <v>202</v>
      </c>
      <c r="C174" s="2"/>
      <c r="D174" s="2"/>
      <c r="E174" s="2"/>
      <c r="F174" s="2"/>
    </row>
    <row r="175" spans="1:6" s="1" customFormat="1" ht="15">
      <c r="A175" s="5" t="s">
        <v>203</v>
      </c>
      <c r="C175" s="2"/>
      <c r="D175" s="2"/>
      <c r="E175" s="2"/>
      <c r="F175" s="2"/>
    </row>
    <row r="176" spans="1:6" s="1" customFormat="1" ht="17.25">
      <c r="A176" s="4" t="s">
        <v>204</v>
      </c>
      <c r="C176" s="6"/>
      <c r="D176" s="2"/>
      <c r="E176" s="2"/>
      <c r="F176" s="2"/>
    </row>
    <row r="177" s="1" customFormat="1" ht="12.75">
      <c r="A177" s="1" t="s">
        <v>205</v>
      </c>
    </row>
    <row r="178" spans="1:8" s="1" customFormat="1" ht="12.75">
      <c r="A178" s="7" t="s">
        <v>206</v>
      </c>
      <c r="B178" s="8"/>
      <c r="C178" s="13" t="s">
        <v>207</v>
      </c>
      <c r="D178" s="13"/>
      <c r="E178" s="13"/>
      <c r="F178" s="8" t="s">
        <v>208</v>
      </c>
      <c r="G178" s="8"/>
      <c r="H178" s="8"/>
    </row>
    <row r="179" spans="1:8" s="1" customFormat="1" ht="12.75">
      <c r="A179" s="8" t="s">
        <v>209</v>
      </c>
      <c r="B179" s="8"/>
      <c r="C179" s="8">
        <f>18830-2411</f>
        <v>16419</v>
      </c>
      <c r="D179" s="8"/>
      <c r="E179" s="8"/>
      <c r="F179" s="8">
        <f>180000+12000-1236</f>
        <v>190764</v>
      </c>
      <c r="G179" s="8"/>
      <c r="H179" s="8"/>
    </row>
    <row r="180" spans="1:8" s="1" customFormat="1" ht="12.75">
      <c r="A180" s="8" t="s">
        <v>210</v>
      </c>
      <c r="B180" s="8"/>
      <c r="C180" s="8">
        <f>18830+2411</f>
        <v>21241</v>
      </c>
      <c r="D180" s="8"/>
      <c r="E180" s="8"/>
      <c r="F180" s="8">
        <f>160000-12000+1236+594+1969</f>
        <v>151799</v>
      </c>
      <c r="G180" s="8"/>
      <c r="H180" s="8"/>
    </row>
    <row r="181" spans="1:8" s="1" customFormat="1" ht="12.75">
      <c r="A181" s="8" t="s">
        <v>211</v>
      </c>
      <c r="B181" s="8"/>
      <c r="C181" s="8">
        <f>18830</f>
        <v>18830</v>
      </c>
      <c r="D181" s="8"/>
      <c r="E181" s="8"/>
      <c r="F181" s="8">
        <f>136000+656</f>
        <v>136656</v>
      </c>
      <c r="G181" s="8"/>
      <c r="H181" s="8"/>
    </row>
    <row r="182" spans="1:8" s="1" customFormat="1" ht="12.75">
      <c r="A182" s="8" t="s">
        <v>212</v>
      </c>
      <c r="B182" s="7"/>
      <c r="C182" s="8">
        <f>18831</f>
        <v>18831</v>
      </c>
      <c r="D182" s="8"/>
      <c r="E182" s="8"/>
      <c r="F182" s="8">
        <f>136935</f>
        <v>136935</v>
      </c>
      <c r="G182" s="8"/>
      <c r="H182" s="8"/>
    </row>
    <row r="183" spans="1:8" s="1" customFormat="1" ht="12.75">
      <c r="A183" s="7" t="s">
        <v>213</v>
      </c>
      <c r="B183" s="1"/>
      <c r="C183" s="8">
        <f>SUM(C179:C182)</f>
        <v>75321</v>
      </c>
      <c r="D183" s="8"/>
      <c r="E183" s="8"/>
      <c r="F183" s="8">
        <f>SUM(F179:F182)</f>
        <v>616154</v>
      </c>
      <c r="G183" s="8"/>
      <c r="H183" s="8"/>
    </row>
    <row r="184" s="1" customFormat="1" ht="12.75">
      <c r="F184" s="1" t="s">
        <v>214</v>
      </c>
    </row>
    <row r="185" spans="2:6" s="1" customFormat="1" ht="12.75">
      <c r="B185" s="2"/>
      <c r="F185" s="1" t="s">
        <v>215</v>
      </c>
    </row>
    <row r="186" spans="1:6" s="1" customFormat="1" ht="12.75">
      <c r="A186" s="2"/>
      <c r="C186" s="2"/>
      <c r="D186" s="2"/>
      <c r="E186" s="2"/>
      <c r="F186" s="1" t="s">
        <v>216</v>
      </c>
    </row>
    <row r="187" s="1" customFormat="1" ht="12.75">
      <c r="F187" s="2" t="s">
        <v>217</v>
      </c>
    </row>
    <row r="188" spans="1:6" s="1" customFormat="1" ht="15">
      <c r="A188" s="11" t="s">
        <v>218</v>
      </c>
      <c r="C188" s="2"/>
      <c r="D188" s="2"/>
      <c r="E188" s="2"/>
      <c r="F188" s="2"/>
    </row>
    <row r="189" spans="1:6" s="1" customFormat="1" ht="15">
      <c r="A189" s="5" t="s">
        <v>219</v>
      </c>
      <c r="C189" s="2"/>
      <c r="D189" s="2"/>
      <c r="E189" s="2"/>
      <c r="F189" s="2"/>
    </row>
    <row r="190" spans="1:6" s="1" customFormat="1" ht="17.25">
      <c r="A190" s="4" t="s">
        <v>220</v>
      </c>
      <c r="C190" s="6"/>
      <c r="D190" s="2"/>
      <c r="E190" s="2"/>
      <c r="F190" s="2"/>
    </row>
    <row r="191" s="1" customFormat="1" ht="12.75">
      <c r="A191" s="1" t="s">
        <v>221</v>
      </c>
    </row>
    <row r="192" spans="1:8" s="1" customFormat="1" ht="12.75">
      <c r="A192" s="7" t="s">
        <v>222</v>
      </c>
      <c r="B192" s="8"/>
      <c r="C192" s="13" t="s">
        <v>223</v>
      </c>
      <c r="D192" s="13"/>
      <c r="E192" s="13"/>
      <c r="F192" s="8" t="s">
        <v>224</v>
      </c>
      <c r="G192" s="8"/>
      <c r="H192" s="8"/>
    </row>
    <row r="193" spans="1:8" s="1" customFormat="1" ht="12.75">
      <c r="A193" s="8" t="s">
        <v>225</v>
      </c>
      <c r="B193" s="8"/>
      <c r="C193" s="8">
        <f>500+176</f>
        <v>676</v>
      </c>
      <c r="D193" s="8"/>
      <c r="E193" s="8"/>
      <c r="F193" s="8">
        <f>620000-13751</f>
        <v>606249</v>
      </c>
      <c r="G193" s="8"/>
      <c r="H193" s="8"/>
    </row>
    <row r="194" spans="1:8" s="1" customFormat="1" ht="12.75">
      <c r="A194" s="8" t="s">
        <v>226</v>
      </c>
      <c r="B194" s="8"/>
      <c r="C194" s="8">
        <f>500-176+1394</f>
        <v>1718</v>
      </c>
      <c r="D194" s="8"/>
      <c r="E194" s="8"/>
      <c r="F194" s="8">
        <f>514000+13751+2735+1394+282</f>
        <v>532162</v>
      </c>
      <c r="G194" s="8"/>
      <c r="H194" s="8"/>
    </row>
    <row r="195" spans="1:8" s="1" customFormat="1" ht="12.75">
      <c r="A195" s="8" t="s">
        <v>227</v>
      </c>
      <c r="B195" s="8"/>
      <c r="C195" s="8">
        <f>500</f>
        <v>500</v>
      </c>
      <c r="D195" s="8"/>
      <c r="E195" s="8"/>
      <c r="F195" s="8">
        <f>514000+93</f>
        <v>514093</v>
      </c>
      <c r="G195" s="8"/>
      <c r="H195" s="8"/>
    </row>
    <row r="196" spans="1:8" s="1" customFormat="1" ht="12.75">
      <c r="A196" s="8" t="s">
        <v>228</v>
      </c>
      <c r="B196" s="7"/>
      <c r="C196" s="8">
        <f>500</f>
        <v>500</v>
      </c>
      <c r="D196" s="8"/>
      <c r="E196" s="8"/>
      <c r="F196" s="8">
        <f>515511</f>
        <v>515511</v>
      </c>
      <c r="G196" s="8"/>
      <c r="H196" s="8"/>
    </row>
    <row r="197" spans="1:8" s="1" customFormat="1" ht="12.75">
      <c r="A197" s="7" t="s">
        <v>229</v>
      </c>
      <c r="B197" s="1"/>
      <c r="C197" s="8">
        <f>SUM(C193:C196)</f>
        <v>3394</v>
      </c>
      <c r="D197" s="8"/>
      <c r="E197" s="8"/>
      <c r="F197" s="8">
        <f>SUM(F193:F196)</f>
        <v>2168015</v>
      </c>
      <c r="G197" s="8"/>
      <c r="H197" s="8"/>
    </row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>
      <c r="A226" s="1" t="s">
        <v>230</v>
      </c>
    </row>
    <row r="227" s="1" customFormat="1" ht="12.75"/>
    <row r="228" s="1" customFormat="1" ht="12.75">
      <c r="A228" s="1" t="s">
        <v>231</v>
      </c>
    </row>
    <row r="229" s="1" customFormat="1" ht="12.75"/>
    <row r="230" s="1" customFormat="1" ht="12.75"/>
    <row r="231" s="1" customFormat="1" ht="12.75">
      <c r="F231" s="2"/>
    </row>
    <row r="232" s="1" customFormat="1" ht="12.75"/>
    <row r="233" s="1" customFormat="1" ht="12.75"/>
    <row r="234" s="1" customFormat="1" ht="12.75">
      <c r="B234" s="2"/>
    </row>
    <row r="235" spans="1:6" s="1" customFormat="1" ht="12.75">
      <c r="A235" s="2"/>
      <c r="C235" s="2"/>
      <c r="D235" s="2"/>
      <c r="E235" s="2"/>
      <c r="F235" s="2"/>
    </row>
    <row r="236" s="1" customFormat="1" ht="12.75"/>
    <row r="237" spans="1:6" s="1" customFormat="1" ht="17.25">
      <c r="A237" s="11"/>
      <c r="B237" s="2"/>
      <c r="D237" s="12"/>
      <c r="E237" s="2"/>
      <c r="F237" s="2"/>
    </row>
    <row r="238" spans="1:6" s="1" customFormat="1" ht="12.75">
      <c r="A238" s="2"/>
      <c r="B238" s="2"/>
      <c r="C238" s="2"/>
      <c r="D238" s="2"/>
      <c r="E238" s="2"/>
      <c r="F238" s="2"/>
    </row>
    <row r="239" spans="1:6" s="1" customFormat="1" ht="12.75">
      <c r="A239" s="2"/>
      <c r="C239" s="2"/>
      <c r="D239" s="2"/>
      <c r="E239" s="2"/>
      <c r="F239" s="2"/>
    </row>
    <row r="240" s="1" customFormat="1" ht="15">
      <c r="B240" s="5"/>
    </row>
    <row r="241" spans="1:6" s="1" customFormat="1" ht="15">
      <c r="A241" s="5"/>
      <c r="C241" s="2"/>
      <c r="D241" s="2"/>
      <c r="E241" s="2"/>
      <c r="F241" s="2"/>
    </row>
    <row r="242" spans="1:6" s="1" customFormat="1" ht="17.25">
      <c r="A242" s="11"/>
      <c r="D242" s="6"/>
      <c r="E242" s="2"/>
      <c r="F242" s="2"/>
    </row>
    <row r="243" s="1" customFormat="1" ht="12.75"/>
    <row r="244" s="1" customFormat="1" ht="12.75">
      <c r="B244" s="2"/>
    </row>
    <row r="245" spans="1:6" s="1" customFormat="1" ht="12.75">
      <c r="A245" s="2"/>
      <c r="B245" s="2"/>
      <c r="C245" s="2"/>
      <c r="D245" s="2"/>
      <c r="E245" s="2"/>
      <c r="F245" s="2"/>
    </row>
    <row r="246" spans="1:6" s="1" customFormat="1" ht="12.75">
      <c r="A246" s="2"/>
      <c r="B246" s="2"/>
      <c r="C246" s="2"/>
      <c r="D246" s="2"/>
      <c r="E246" s="2"/>
      <c r="F246" s="2"/>
    </row>
    <row r="247" spans="1:6" s="1" customFormat="1" ht="12.75">
      <c r="A247" s="2"/>
      <c r="B247" s="2"/>
      <c r="C247" s="2"/>
      <c r="D247" s="2"/>
      <c r="E247" s="2"/>
      <c r="F247" s="2"/>
    </row>
    <row r="248" spans="1:6" s="1" customFormat="1" ht="12.75">
      <c r="A248" s="2"/>
      <c r="B248" s="34"/>
      <c r="C248" s="2"/>
      <c r="D248" s="2"/>
      <c r="E248" s="2"/>
      <c r="F248" s="2"/>
    </row>
  </sheetData>
  <mergeCells count="168">
    <mergeCell ref="C10:E10"/>
    <mergeCell ref="F10:H10"/>
    <mergeCell ref="C11:E11"/>
    <mergeCell ref="F11:H11"/>
    <mergeCell ref="C12:E12"/>
    <mergeCell ref="F12:H12"/>
    <mergeCell ref="C13:E13"/>
    <mergeCell ref="F13:H13"/>
    <mergeCell ref="C14:E14"/>
    <mergeCell ref="F14:H14"/>
    <mergeCell ref="C15:E15"/>
    <mergeCell ref="F15:H15"/>
    <mergeCell ref="C24:E24"/>
    <mergeCell ref="F24:H24"/>
    <mergeCell ref="C25:E25"/>
    <mergeCell ref="F25:H25"/>
    <mergeCell ref="C26:E26"/>
    <mergeCell ref="F26:H26"/>
    <mergeCell ref="C27:E27"/>
    <mergeCell ref="F27:H27"/>
    <mergeCell ref="C28:E28"/>
    <mergeCell ref="F28:H28"/>
    <mergeCell ref="C29:E29"/>
    <mergeCell ref="F29:H29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C52:E52"/>
    <mergeCell ref="F52:H52"/>
    <mergeCell ref="C53:E53"/>
    <mergeCell ref="F53:H53"/>
    <mergeCell ref="C54:E54"/>
    <mergeCell ref="F54:H54"/>
    <mergeCell ref="C55:E55"/>
    <mergeCell ref="F55:H55"/>
    <mergeCell ref="C56:E56"/>
    <mergeCell ref="F56:H56"/>
    <mergeCell ref="C57:E57"/>
    <mergeCell ref="F57:H57"/>
    <mergeCell ref="C66:E66"/>
    <mergeCell ref="F66:H66"/>
    <mergeCell ref="C67:E67"/>
    <mergeCell ref="F67:H67"/>
    <mergeCell ref="C68:E68"/>
    <mergeCell ref="F68:H68"/>
    <mergeCell ref="C69:E69"/>
    <mergeCell ref="F69:H69"/>
    <mergeCell ref="C70:E70"/>
    <mergeCell ref="F70:H70"/>
    <mergeCell ref="C71:E71"/>
    <mergeCell ref="F71:H71"/>
    <mergeCell ref="C80:E80"/>
    <mergeCell ref="F80:H80"/>
    <mergeCell ref="C81:E81"/>
    <mergeCell ref="F81:H81"/>
    <mergeCell ref="C82:E82"/>
    <mergeCell ref="F82:H82"/>
    <mergeCell ref="C83:E83"/>
    <mergeCell ref="F83:H83"/>
    <mergeCell ref="C84:E84"/>
    <mergeCell ref="F84:H84"/>
    <mergeCell ref="C85:E85"/>
    <mergeCell ref="F85:H85"/>
    <mergeCell ref="C94:E94"/>
    <mergeCell ref="F94:H94"/>
    <mergeCell ref="C95:E95"/>
    <mergeCell ref="F95:H95"/>
    <mergeCell ref="C96:E96"/>
    <mergeCell ref="F96:H96"/>
    <mergeCell ref="C97:E97"/>
    <mergeCell ref="F97:H97"/>
    <mergeCell ref="C98:E98"/>
    <mergeCell ref="F98:H98"/>
    <mergeCell ref="C99:E99"/>
    <mergeCell ref="F99:H99"/>
    <mergeCell ref="C108:E108"/>
    <mergeCell ref="F108:H108"/>
    <mergeCell ref="C109:E109"/>
    <mergeCell ref="F109:H109"/>
    <mergeCell ref="C110:E110"/>
    <mergeCell ref="F110:H110"/>
    <mergeCell ref="C111:E111"/>
    <mergeCell ref="F111:H111"/>
    <mergeCell ref="C112:E112"/>
    <mergeCell ref="F112:H112"/>
    <mergeCell ref="C113:E113"/>
    <mergeCell ref="F113:H113"/>
    <mergeCell ref="C122:E122"/>
    <mergeCell ref="F122:H122"/>
    <mergeCell ref="C123:E123"/>
    <mergeCell ref="F123:H123"/>
    <mergeCell ref="C124:E124"/>
    <mergeCell ref="F124:H124"/>
    <mergeCell ref="C125:E125"/>
    <mergeCell ref="F125:H125"/>
    <mergeCell ref="C126:E126"/>
    <mergeCell ref="F126:H126"/>
    <mergeCell ref="C127:E127"/>
    <mergeCell ref="F127:H127"/>
    <mergeCell ref="C136:E136"/>
    <mergeCell ref="F136:H136"/>
    <mergeCell ref="C137:E137"/>
    <mergeCell ref="F137:H137"/>
    <mergeCell ref="C138:E138"/>
    <mergeCell ref="F138:H138"/>
    <mergeCell ref="C139:E139"/>
    <mergeCell ref="F139:H139"/>
    <mergeCell ref="C140:E140"/>
    <mergeCell ref="F140:H140"/>
    <mergeCell ref="C141:E141"/>
    <mergeCell ref="F141:H141"/>
    <mergeCell ref="C150:E150"/>
    <mergeCell ref="F150:H150"/>
    <mergeCell ref="C151:E151"/>
    <mergeCell ref="F151:H151"/>
    <mergeCell ref="C152:E152"/>
    <mergeCell ref="F152:H152"/>
    <mergeCell ref="C153:E153"/>
    <mergeCell ref="F153:H153"/>
    <mergeCell ref="C154:E154"/>
    <mergeCell ref="F154:H154"/>
    <mergeCell ref="C155:E155"/>
    <mergeCell ref="F155:H155"/>
    <mergeCell ref="C164:E164"/>
    <mergeCell ref="F164:H164"/>
    <mergeCell ref="C165:E165"/>
    <mergeCell ref="F165:H165"/>
    <mergeCell ref="C166:E166"/>
    <mergeCell ref="F166:H166"/>
    <mergeCell ref="C167:E167"/>
    <mergeCell ref="F167:H167"/>
    <mergeCell ref="C168:E168"/>
    <mergeCell ref="F168:H168"/>
    <mergeCell ref="C169:E169"/>
    <mergeCell ref="F169:H169"/>
    <mergeCell ref="C178:E178"/>
    <mergeCell ref="F178:H178"/>
    <mergeCell ref="C179:E179"/>
    <mergeCell ref="F179:H179"/>
    <mergeCell ref="C180:E180"/>
    <mergeCell ref="F180:H180"/>
    <mergeCell ref="C181:E181"/>
    <mergeCell ref="F181:H181"/>
    <mergeCell ref="C182:E182"/>
    <mergeCell ref="F182:H182"/>
    <mergeCell ref="C183:E183"/>
    <mergeCell ref="F183:H183"/>
    <mergeCell ref="C192:E192"/>
    <mergeCell ref="F192:H192"/>
    <mergeCell ref="C193:E193"/>
    <mergeCell ref="F193:H193"/>
    <mergeCell ref="C194:E194"/>
    <mergeCell ref="F194:H194"/>
    <mergeCell ref="C195:E195"/>
    <mergeCell ref="F195:H195"/>
    <mergeCell ref="C196:E196"/>
    <mergeCell ref="F196:H196"/>
    <mergeCell ref="C197:E197"/>
    <mergeCell ref="F197:H197"/>
  </mergeCells>
  <printOptions/>
  <pageMargins left="0.7875" right="0.7875" top="0.9840277777777778" bottom="0.9840277777777778" header="0.5118055555555556" footer="0.5118055555555556"/>
  <pageSetup fitToHeight="0" horizontalDpi="300" verticalDpi="300" orientation="portrait" paperSize="9" scale="95"/>
  <rowBreaks count="1" manualBreakCount="1">
    <brk id="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00390625" style="1" customWidth="1"/>
  </cols>
  <sheetData>
    <row r="1" s="1" customFormat="1" ht="12.75"/>
    <row r="2" ht="12.75"/>
  </sheetData>
  <printOptions gridLines="1"/>
  <pageMargins left="0.7875" right="0.7875" top="0.7875" bottom="0.7875" header="0.5118055555555556" footer="0.5118055555555556"/>
  <pageSetup fitToHeight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00390625" style="1" customWidth="1"/>
  </cols>
  <sheetData>
    <row r="1" s="1" customFormat="1" ht="12.75"/>
    <row r="2" ht="12.75"/>
  </sheetData>
  <printOptions gridLines="1"/>
  <pageMargins left="0.7875" right="0.7875" top="0.7875" bottom="0.7875" header="0.5118055555555556" footer="0.5118055555555556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</cp:lastModifiedBy>
  <cp:lastPrinted>2004-05-14T11:03:38Z</cp:lastPrinted>
  <dcterms:created xsi:type="dcterms:W3CDTF">2004-05-14T10:38:00Z</dcterms:created>
  <dcterms:modified xsi:type="dcterms:W3CDTF">2004-05-14T11:25:03Z</dcterms:modified>
  <cp:category/>
  <cp:version/>
  <cp:contentType/>
  <cp:contentStatus/>
  <cp:revision>1</cp:revision>
</cp:coreProperties>
</file>